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Robert Baharian\Desktop\"/>
    </mc:Choice>
  </mc:AlternateContent>
  <xr:revisionPtr revIDLastSave="0" documentId="13_ncr:1_{10738DDA-A5A1-46D0-9A06-861B58A8E3A8}" xr6:coauthVersionLast="40" xr6:coauthVersionMax="40" xr10:uidLastSave="{00000000-0000-0000-0000-000000000000}"/>
  <bookViews>
    <workbookView xWindow="-120" yWindow="-120" windowWidth="20730" windowHeight="11160" tabRatio="875" xr2:uid="{00000000-000D-0000-FFFF-FFFF00000000}"/>
  </bookViews>
  <sheets>
    <sheet name="Cashflow Report" sheetId="4" r:id="rId1"/>
    <sheet name="Income" sheetId="6" r:id="rId2"/>
    <sheet name="Expenses" sheetId="1" r:id="rId3"/>
    <sheet name="Monthly Income" sheetId="10" r:id="rId4"/>
    <sheet name="Monthly Expenses" sheetId="9" r:id="rId5"/>
    <sheet name="Monthly Cashflow" sheetId="11" r:id="rId6"/>
    <sheet name="Home &amp; Lifestyle Expenses Chart" sheetId="8" r:id="rId7"/>
    <sheet name="Additional Data" sheetId="5" state="hidden" r:id="rId8"/>
  </sheets>
  <definedNames>
    <definedName name="_xlnm._FilterDatabase" localSheetId="7" hidden="1">'Additional Data'!$D$3:$F$22</definedName>
    <definedName name="BudgetCategory">Expenses!$K$3:$K$22</definedName>
    <definedName name="_xlnm.Print_Area" localSheetId="0">'Cashflow Report'!$A$1:$I$10</definedName>
    <definedName name="_xlnm.Print_Titles" localSheetId="2">Expenses!$2:$2</definedName>
    <definedName name="_xlnm.Print_Titles" localSheetId="1">Income!$2:$2</definedName>
    <definedName name="_xlnm.Print_Titles" localSheetId="5">'Monthly Cashflow'!$16:$16</definedName>
    <definedName name="_xlnm.Print_Titles" localSheetId="4">'Monthly Expenses'!$2:$2</definedName>
    <definedName name="_xlnm.Print_Titles" localSheetId="3">'Monthly Income'!$2:$2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6" l="1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G4" i="6"/>
  <c r="H6" i="4"/>
  <c r="H5" i="4"/>
  <c r="H7" i="4"/>
  <c r="H8" i="4"/>
  <c r="I6" i="4"/>
  <c r="I7" i="4"/>
  <c r="I8" i="4"/>
  <c r="I5" i="4"/>
  <c r="H6" i="1"/>
  <c r="G6" i="1"/>
  <c r="M6" i="9"/>
  <c r="N6" i="9"/>
  <c r="H7" i="1"/>
  <c r="G7" i="1"/>
  <c r="M7" i="9"/>
  <c r="N7" i="9"/>
  <c r="H8" i="1"/>
  <c r="G8" i="1"/>
  <c r="M8" i="9"/>
  <c r="N8" i="9"/>
  <c r="H9" i="1"/>
  <c r="G9" i="1"/>
  <c r="M9" i="9"/>
  <c r="N9" i="9"/>
  <c r="H10" i="1"/>
  <c r="G10" i="1"/>
  <c r="M10" i="9"/>
  <c r="N10" i="9"/>
  <c r="H11" i="1"/>
  <c r="G11" i="1"/>
  <c r="M11" i="9"/>
  <c r="N11" i="9"/>
  <c r="H12" i="1"/>
  <c r="G12" i="1"/>
  <c r="M12" i="9"/>
  <c r="N12" i="9"/>
  <c r="H13" i="1"/>
  <c r="G13" i="1"/>
  <c r="M13" i="9"/>
  <c r="N13" i="9"/>
  <c r="H14" i="1"/>
  <c r="G14" i="1"/>
  <c r="M14" i="9"/>
  <c r="N14" i="9"/>
  <c r="H15" i="1"/>
  <c r="G15" i="1"/>
  <c r="M15" i="9"/>
  <c r="N15" i="9"/>
  <c r="H16" i="1"/>
  <c r="G16" i="1"/>
  <c r="M16" i="9"/>
  <c r="N16" i="9"/>
  <c r="H17" i="1"/>
  <c r="G17" i="1"/>
  <c r="M17" i="9"/>
  <c r="N17" i="9"/>
  <c r="H18" i="1"/>
  <c r="G18" i="1"/>
  <c r="M18" i="9"/>
  <c r="N18" i="9"/>
  <c r="H19" i="1"/>
  <c r="G19" i="1"/>
  <c r="M19" i="9"/>
  <c r="N19" i="9"/>
  <c r="H20" i="1"/>
  <c r="G20" i="1"/>
  <c r="M20" i="9"/>
  <c r="N20" i="9"/>
  <c r="H21" i="1"/>
  <c r="G21" i="1"/>
  <c r="M21" i="9"/>
  <c r="N21" i="9"/>
  <c r="H22" i="1"/>
  <c r="G22" i="1"/>
  <c r="M22" i="9"/>
  <c r="N22" i="9"/>
  <c r="H23" i="1"/>
  <c r="G23" i="1"/>
  <c r="M23" i="9"/>
  <c r="N23" i="9"/>
  <c r="H24" i="1"/>
  <c r="G24" i="1"/>
  <c r="M24" i="9"/>
  <c r="N24" i="9"/>
  <c r="H25" i="1"/>
  <c r="G25" i="1"/>
  <c r="M25" i="9"/>
  <c r="N25" i="9"/>
  <c r="H26" i="1"/>
  <c r="G26" i="1"/>
  <c r="M26" i="9"/>
  <c r="N26" i="9"/>
  <c r="H27" i="1"/>
  <c r="G27" i="1"/>
  <c r="M27" i="9"/>
  <c r="N27" i="9"/>
  <c r="H28" i="1"/>
  <c r="G28" i="1"/>
  <c r="M28" i="9"/>
  <c r="N28" i="9"/>
  <c r="H29" i="1"/>
  <c r="G29" i="1"/>
  <c r="M29" i="9"/>
  <c r="N29" i="9"/>
  <c r="H30" i="1"/>
  <c r="G30" i="1"/>
  <c r="M30" i="9"/>
  <c r="N30" i="9"/>
  <c r="H31" i="1"/>
  <c r="G31" i="1"/>
  <c r="M31" i="9"/>
  <c r="N31" i="9"/>
  <c r="H32" i="1"/>
  <c r="G32" i="1"/>
  <c r="M32" i="9"/>
  <c r="N32" i="9"/>
  <c r="H33" i="1"/>
  <c r="G33" i="1"/>
  <c r="M33" i="9"/>
  <c r="N33" i="9"/>
  <c r="H34" i="1"/>
  <c r="G34" i="1"/>
  <c r="M34" i="9"/>
  <c r="N34" i="9"/>
  <c r="H35" i="1"/>
  <c r="G35" i="1"/>
  <c r="M35" i="9"/>
  <c r="N35" i="9"/>
  <c r="H36" i="1"/>
  <c r="G36" i="1"/>
  <c r="M36" i="9"/>
  <c r="N36" i="9"/>
  <c r="H37" i="1"/>
  <c r="G37" i="1"/>
  <c r="M37" i="9"/>
  <c r="N37" i="9"/>
  <c r="H38" i="1"/>
  <c r="G38" i="1"/>
  <c r="M38" i="9"/>
  <c r="N38" i="9"/>
  <c r="H39" i="1"/>
  <c r="G39" i="1"/>
  <c r="M39" i="9"/>
  <c r="N39" i="9"/>
  <c r="H40" i="1"/>
  <c r="G40" i="1"/>
  <c r="M40" i="9"/>
  <c r="N40" i="9"/>
  <c r="H41" i="1"/>
  <c r="G41" i="1"/>
  <c r="M41" i="9"/>
  <c r="N41" i="9"/>
  <c r="H42" i="1"/>
  <c r="G42" i="1"/>
  <c r="M42" i="9"/>
  <c r="N42" i="9"/>
  <c r="H43" i="1"/>
  <c r="G43" i="1"/>
  <c r="M43" i="9"/>
  <c r="N43" i="9"/>
  <c r="H44" i="1"/>
  <c r="G44" i="1"/>
  <c r="M44" i="9"/>
  <c r="N44" i="9"/>
  <c r="H45" i="1"/>
  <c r="G45" i="1"/>
  <c r="M45" i="9"/>
  <c r="N45" i="9"/>
  <c r="H46" i="1"/>
  <c r="G46" i="1"/>
  <c r="M46" i="9"/>
  <c r="N46" i="9"/>
  <c r="H47" i="1"/>
  <c r="G47" i="1"/>
  <c r="M47" i="9"/>
  <c r="N47" i="9"/>
  <c r="H48" i="1"/>
  <c r="G48" i="1"/>
  <c r="M48" i="9"/>
  <c r="N48" i="9"/>
  <c r="H49" i="1"/>
  <c r="G49" i="1"/>
  <c r="M49" i="9"/>
  <c r="N49" i="9"/>
  <c r="H50" i="1"/>
  <c r="G50" i="1"/>
  <c r="M50" i="9"/>
  <c r="N50" i="9"/>
  <c r="H51" i="1"/>
  <c r="G51" i="1"/>
  <c r="M51" i="9"/>
  <c r="N51" i="9"/>
  <c r="H52" i="1"/>
  <c r="G52" i="1"/>
  <c r="M52" i="9"/>
  <c r="N52" i="9"/>
  <c r="H53" i="1"/>
  <c r="G53" i="1"/>
  <c r="M53" i="9"/>
  <c r="N53" i="9"/>
  <c r="H54" i="1"/>
  <c r="G54" i="1"/>
  <c r="M54" i="9"/>
  <c r="N54" i="9"/>
  <c r="H55" i="1"/>
  <c r="G55" i="1"/>
  <c r="M55" i="9"/>
  <c r="N55" i="9"/>
  <c r="H56" i="1"/>
  <c r="G56" i="1"/>
  <c r="M56" i="9"/>
  <c r="N56" i="9"/>
  <c r="H57" i="1"/>
  <c r="G57" i="1"/>
  <c r="M57" i="9"/>
  <c r="N57" i="9"/>
  <c r="H58" i="1"/>
  <c r="G58" i="1"/>
  <c r="M58" i="9"/>
  <c r="N58" i="9"/>
  <c r="H59" i="1"/>
  <c r="G59" i="1"/>
  <c r="M59" i="9"/>
  <c r="N59" i="9"/>
  <c r="H60" i="1"/>
  <c r="G60" i="1"/>
  <c r="M60" i="9"/>
  <c r="N60" i="9"/>
  <c r="H61" i="1"/>
  <c r="G61" i="1"/>
  <c r="M61" i="9"/>
  <c r="N61" i="9"/>
  <c r="H62" i="1"/>
  <c r="G62" i="1"/>
  <c r="M62" i="9"/>
  <c r="N62" i="9"/>
  <c r="H63" i="1"/>
  <c r="G63" i="1"/>
  <c r="M63" i="9"/>
  <c r="N63" i="9"/>
  <c r="H64" i="1"/>
  <c r="G64" i="1"/>
  <c r="M64" i="9"/>
  <c r="N64" i="9"/>
  <c r="H65" i="1"/>
  <c r="G65" i="1"/>
  <c r="M65" i="9"/>
  <c r="N65" i="9"/>
  <c r="H66" i="1"/>
  <c r="G66" i="1"/>
  <c r="M66" i="9"/>
  <c r="N66" i="9"/>
  <c r="H67" i="1"/>
  <c r="G67" i="1"/>
  <c r="M67" i="9"/>
  <c r="N67" i="9"/>
  <c r="H68" i="1"/>
  <c r="G68" i="1"/>
  <c r="M68" i="9"/>
  <c r="N68" i="9"/>
  <c r="H69" i="1"/>
  <c r="G69" i="1"/>
  <c r="M69" i="9"/>
  <c r="N69" i="9"/>
  <c r="H70" i="1"/>
  <c r="G70" i="1"/>
  <c r="M70" i="9"/>
  <c r="N70" i="9"/>
  <c r="H71" i="1"/>
  <c r="G71" i="1"/>
  <c r="M71" i="9"/>
  <c r="N71" i="9"/>
  <c r="H72" i="1"/>
  <c r="G72" i="1"/>
  <c r="M72" i="9"/>
  <c r="N72" i="9"/>
  <c r="H73" i="1"/>
  <c r="G73" i="1"/>
  <c r="M73" i="9"/>
  <c r="N73" i="9"/>
  <c r="H74" i="1"/>
  <c r="G74" i="1"/>
  <c r="M74" i="9"/>
  <c r="N74" i="9"/>
  <c r="H75" i="1"/>
  <c r="G75" i="1"/>
  <c r="M75" i="9"/>
  <c r="N75" i="9"/>
  <c r="H76" i="1"/>
  <c r="G76" i="1"/>
  <c r="M76" i="9"/>
  <c r="N76" i="9"/>
  <c r="H77" i="1"/>
  <c r="G77" i="1"/>
  <c r="M77" i="9"/>
  <c r="N77" i="9"/>
  <c r="H78" i="1"/>
  <c r="G78" i="1"/>
  <c r="M78" i="9"/>
  <c r="N78" i="9"/>
  <c r="H79" i="1"/>
  <c r="G79" i="1"/>
  <c r="M79" i="9"/>
  <c r="N79" i="9"/>
  <c r="H80" i="1"/>
  <c r="G80" i="1"/>
  <c r="M80" i="9"/>
  <c r="N80" i="9"/>
  <c r="H81" i="1"/>
  <c r="G81" i="1"/>
  <c r="M81" i="9"/>
  <c r="N81" i="9"/>
  <c r="H82" i="1"/>
  <c r="G82" i="1"/>
  <c r="M82" i="9"/>
  <c r="N82" i="9"/>
  <c r="H83" i="1"/>
  <c r="G83" i="1"/>
  <c r="M83" i="9"/>
  <c r="N83" i="9"/>
  <c r="H84" i="1"/>
  <c r="G84" i="1"/>
  <c r="M84" i="9"/>
  <c r="N84" i="9"/>
  <c r="H85" i="1"/>
  <c r="G85" i="1"/>
  <c r="M85" i="9"/>
  <c r="N85" i="9"/>
  <c r="H86" i="1"/>
  <c r="G86" i="1"/>
  <c r="M86" i="9"/>
  <c r="N86" i="9"/>
  <c r="H87" i="1"/>
  <c r="G87" i="1"/>
  <c r="M87" i="9"/>
  <c r="N87" i="9"/>
  <c r="H88" i="1"/>
  <c r="G88" i="1"/>
  <c r="M88" i="9"/>
  <c r="N88" i="9"/>
  <c r="H89" i="1"/>
  <c r="G89" i="1"/>
  <c r="M89" i="9"/>
  <c r="N89" i="9"/>
  <c r="H90" i="1"/>
  <c r="G90" i="1"/>
  <c r="M90" i="9"/>
  <c r="N90" i="9"/>
  <c r="H91" i="1"/>
  <c r="G91" i="1"/>
  <c r="M91" i="9"/>
  <c r="N91" i="9"/>
  <c r="H92" i="1"/>
  <c r="G92" i="1"/>
  <c r="M92" i="9"/>
  <c r="N92" i="9"/>
  <c r="H93" i="1"/>
  <c r="G93" i="1"/>
  <c r="M93" i="9"/>
  <c r="N93" i="9"/>
  <c r="H94" i="1"/>
  <c r="G94" i="1"/>
  <c r="M94" i="9"/>
  <c r="N94" i="9"/>
  <c r="H95" i="1"/>
  <c r="G95" i="1"/>
  <c r="M95" i="9"/>
  <c r="N95" i="9"/>
  <c r="H96" i="1"/>
  <c r="G96" i="1"/>
  <c r="M96" i="9"/>
  <c r="N96" i="9"/>
  <c r="H97" i="1"/>
  <c r="G97" i="1"/>
  <c r="M97" i="9"/>
  <c r="N97" i="9"/>
  <c r="H98" i="1"/>
  <c r="G98" i="1"/>
  <c r="M98" i="9"/>
  <c r="N98" i="9"/>
  <c r="H99" i="1"/>
  <c r="G99" i="1"/>
  <c r="M99" i="9"/>
  <c r="N99" i="9"/>
  <c r="H100" i="1"/>
  <c r="G100" i="1"/>
  <c r="M100" i="9"/>
  <c r="N100" i="9"/>
  <c r="H101" i="1"/>
  <c r="G101" i="1"/>
  <c r="M101" i="9"/>
  <c r="N101" i="9"/>
  <c r="H102" i="1"/>
  <c r="G102" i="1"/>
  <c r="M102" i="9"/>
  <c r="N102" i="9"/>
  <c r="H103" i="1"/>
  <c r="G103" i="1"/>
  <c r="M103" i="9"/>
  <c r="N103" i="9"/>
  <c r="H104" i="1"/>
  <c r="G104" i="1"/>
  <c r="M104" i="9"/>
  <c r="N104" i="9"/>
  <c r="H105" i="1"/>
  <c r="G105" i="1"/>
  <c r="M105" i="9"/>
  <c r="N105" i="9"/>
  <c r="H106" i="1"/>
  <c r="G106" i="1"/>
  <c r="M106" i="9"/>
  <c r="N106" i="9"/>
  <c r="H107" i="1"/>
  <c r="G107" i="1"/>
  <c r="M107" i="9"/>
  <c r="N107" i="9"/>
  <c r="H108" i="1"/>
  <c r="G108" i="1"/>
  <c r="M108" i="9"/>
  <c r="N108" i="9"/>
  <c r="H109" i="1"/>
  <c r="G109" i="1"/>
  <c r="M109" i="9"/>
  <c r="N109" i="9"/>
  <c r="H110" i="1"/>
  <c r="G110" i="1"/>
  <c r="M110" i="9"/>
  <c r="N110" i="9"/>
  <c r="H111" i="1"/>
  <c r="G111" i="1"/>
  <c r="M111" i="9"/>
  <c r="N111" i="9"/>
  <c r="H112" i="1"/>
  <c r="G112" i="1"/>
  <c r="M112" i="9"/>
  <c r="N112" i="9"/>
  <c r="H113" i="1"/>
  <c r="G113" i="1"/>
  <c r="M113" i="9"/>
  <c r="N113" i="9"/>
  <c r="H114" i="1"/>
  <c r="G114" i="1"/>
  <c r="M114" i="9"/>
  <c r="N114" i="9"/>
  <c r="H115" i="1"/>
  <c r="G115" i="1"/>
  <c r="M115" i="9"/>
  <c r="N115" i="9"/>
  <c r="H116" i="1"/>
  <c r="G116" i="1"/>
  <c r="M116" i="9"/>
  <c r="N116" i="9"/>
  <c r="H117" i="1"/>
  <c r="G117" i="1"/>
  <c r="M117" i="9"/>
  <c r="N117" i="9"/>
  <c r="H118" i="1"/>
  <c r="G118" i="1"/>
  <c r="M118" i="9"/>
  <c r="N118" i="9"/>
  <c r="H119" i="1"/>
  <c r="G119" i="1"/>
  <c r="M119" i="9"/>
  <c r="N119" i="9"/>
  <c r="H120" i="1"/>
  <c r="G120" i="1"/>
  <c r="M120" i="9"/>
  <c r="N120" i="9"/>
  <c r="H121" i="1"/>
  <c r="G121" i="1"/>
  <c r="M121" i="9"/>
  <c r="N121" i="9"/>
  <c r="H122" i="1"/>
  <c r="G122" i="1"/>
  <c r="M122" i="9"/>
  <c r="N122" i="9"/>
  <c r="H123" i="1"/>
  <c r="G123" i="1"/>
  <c r="M123" i="9"/>
  <c r="N123" i="9"/>
  <c r="H124" i="1"/>
  <c r="G124" i="1"/>
  <c r="M124" i="9"/>
  <c r="N124" i="9"/>
  <c r="H125" i="1"/>
  <c r="G125" i="1"/>
  <c r="M125" i="9"/>
  <c r="N125" i="9"/>
  <c r="H126" i="1"/>
  <c r="G126" i="1"/>
  <c r="M126" i="9"/>
  <c r="N126" i="9"/>
  <c r="H127" i="1"/>
  <c r="G127" i="1"/>
  <c r="M127" i="9"/>
  <c r="N127" i="9"/>
  <c r="H128" i="1"/>
  <c r="G128" i="1"/>
  <c r="M128" i="9"/>
  <c r="N128" i="9"/>
  <c r="H129" i="1"/>
  <c r="G129" i="1"/>
  <c r="M129" i="9"/>
  <c r="N129" i="9"/>
  <c r="H130" i="1"/>
  <c r="G130" i="1"/>
  <c r="M130" i="9"/>
  <c r="N130" i="9"/>
  <c r="H131" i="1"/>
  <c r="G131" i="1"/>
  <c r="M131" i="9"/>
  <c r="N131" i="9"/>
  <c r="H132" i="1"/>
  <c r="G132" i="1"/>
  <c r="M132" i="9"/>
  <c r="N132" i="9"/>
  <c r="H133" i="1"/>
  <c r="G133" i="1"/>
  <c r="M133" i="9"/>
  <c r="N133" i="9"/>
  <c r="H134" i="1"/>
  <c r="G134" i="1"/>
  <c r="M134" i="9"/>
  <c r="N134" i="9"/>
  <c r="H135" i="1"/>
  <c r="G135" i="1"/>
  <c r="M135" i="9"/>
  <c r="N135" i="9"/>
  <c r="H136" i="1"/>
  <c r="G136" i="1"/>
  <c r="M136" i="9"/>
  <c r="N136" i="9"/>
  <c r="H137" i="1"/>
  <c r="G137" i="1"/>
  <c r="M137" i="9"/>
  <c r="N137" i="9"/>
  <c r="H138" i="1"/>
  <c r="G138" i="1"/>
  <c r="M138" i="9"/>
  <c r="N138" i="9"/>
  <c r="H139" i="1"/>
  <c r="G139" i="1"/>
  <c r="M139" i="9"/>
  <c r="N139" i="9"/>
  <c r="H140" i="1"/>
  <c r="G140" i="1"/>
  <c r="M140" i="9"/>
  <c r="N140" i="9"/>
  <c r="H141" i="1"/>
  <c r="G141" i="1"/>
  <c r="M141" i="9"/>
  <c r="N141" i="9"/>
  <c r="H142" i="1"/>
  <c r="G142" i="1"/>
  <c r="M142" i="9"/>
  <c r="N142" i="9"/>
  <c r="H143" i="1"/>
  <c r="G143" i="1"/>
  <c r="M143" i="9"/>
  <c r="N143" i="9"/>
  <c r="H144" i="1"/>
  <c r="G144" i="1"/>
  <c r="M144" i="9"/>
  <c r="N144" i="9"/>
  <c r="H145" i="1"/>
  <c r="G145" i="1"/>
  <c r="M145" i="9"/>
  <c r="N145" i="9"/>
  <c r="H146" i="1"/>
  <c r="G146" i="1"/>
  <c r="M146" i="9"/>
  <c r="N146" i="9"/>
  <c r="H147" i="1"/>
  <c r="G147" i="1"/>
  <c r="M147" i="9"/>
  <c r="N147" i="9"/>
  <c r="H148" i="1"/>
  <c r="G148" i="1"/>
  <c r="M148" i="9"/>
  <c r="N148" i="9"/>
  <c r="H149" i="1"/>
  <c r="G149" i="1"/>
  <c r="M149" i="9"/>
  <c r="N149" i="9"/>
  <c r="H150" i="1"/>
  <c r="G150" i="1"/>
  <c r="M150" i="9"/>
  <c r="N150" i="9"/>
  <c r="H151" i="1"/>
  <c r="G151" i="1"/>
  <c r="M151" i="9"/>
  <c r="N151" i="9"/>
  <c r="H152" i="1"/>
  <c r="G152" i="1"/>
  <c r="M152" i="9"/>
  <c r="N152" i="9"/>
  <c r="H153" i="1"/>
  <c r="G153" i="1"/>
  <c r="M153" i="9"/>
  <c r="N153" i="9"/>
  <c r="M154" i="9"/>
  <c r="N154" i="9"/>
  <c r="M155" i="9"/>
  <c r="N155" i="9"/>
  <c r="M156" i="9"/>
  <c r="N156" i="9"/>
  <c r="M157" i="9"/>
  <c r="N157" i="9"/>
  <c r="M158" i="9"/>
  <c r="N158" i="9"/>
  <c r="M159" i="9"/>
  <c r="N159" i="9"/>
  <c r="M160" i="9"/>
  <c r="N160" i="9"/>
  <c r="M161" i="9"/>
  <c r="N161" i="9"/>
  <c r="M162" i="9"/>
  <c r="N162" i="9"/>
  <c r="M163" i="9"/>
  <c r="N163" i="9"/>
  <c r="M164" i="9"/>
  <c r="N164" i="9"/>
  <c r="M165" i="9"/>
  <c r="N165" i="9"/>
  <c r="M166" i="9"/>
  <c r="N166" i="9"/>
  <c r="M167" i="9"/>
  <c r="N167" i="9"/>
  <c r="M168" i="9"/>
  <c r="N168" i="9"/>
  <c r="H4" i="1"/>
  <c r="G4" i="1"/>
  <c r="M4" i="9"/>
  <c r="N4" i="9"/>
  <c r="H5" i="1"/>
  <c r="G5" i="1"/>
  <c r="M5" i="9"/>
  <c r="N5" i="9"/>
  <c r="H3" i="1"/>
  <c r="G3" i="1"/>
  <c r="M3" i="9"/>
  <c r="N3" i="9"/>
  <c r="H178" i="1"/>
  <c r="G3" i="6"/>
  <c r="G5" i="6"/>
  <c r="G7" i="6"/>
  <c r="G10" i="6"/>
  <c r="G13" i="6"/>
  <c r="G6" i="6"/>
  <c r="G30" i="6"/>
  <c r="H3" i="4"/>
  <c r="H9" i="4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G20" i="6"/>
  <c r="G21" i="6"/>
  <c r="G22" i="6"/>
  <c r="G23" i="6"/>
  <c r="G24" i="6"/>
  <c r="G25" i="6"/>
  <c r="G26" i="6"/>
  <c r="G27" i="6"/>
  <c r="G28" i="6"/>
  <c r="G29" i="6"/>
  <c r="N18" i="11"/>
  <c r="M18" i="11"/>
  <c r="L5" i="9"/>
  <c r="L6" i="9"/>
  <c r="L7" i="9"/>
  <c r="L8" i="9"/>
  <c r="L9" i="9"/>
  <c r="L10" i="9"/>
  <c r="L11" i="9"/>
  <c r="L12" i="9"/>
  <c r="L13" i="9"/>
  <c r="L3" i="9"/>
  <c r="L4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68" i="9"/>
  <c r="L69" i="9"/>
  <c r="L70" i="9"/>
  <c r="L71" i="9"/>
  <c r="L72" i="9"/>
  <c r="L73" i="9"/>
  <c r="L74" i="9"/>
  <c r="L75" i="9"/>
  <c r="L76" i="9"/>
  <c r="L77" i="9"/>
  <c r="L78" i="9"/>
  <c r="L79" i="9"/>
  <c r="L80" i="9"/>
  <c r="L81" i="9"/>
  <c r="L82" i="9"/>
  <c r="L83" i="9"/>
  <c r="L84" i="9"/>
  <c r="L85" i="9"/>
  <c r="L86" i="9"/>
  <c r="L87" i="9"/>
  <c r="L88" i="9"/>
  <c r="L89" i="9"/>
  <c r="L90" i="9"/>
  <c r="L91" i="9"/>
  <c r="L92" i="9"/>
  <c r="L93" i="9"/>
  <c r="L94" i="9"/>
  <c r="L95" i="9"/>
  <c r="L96" i="9"/>
  <c r="L97" i="9"/>
  <c r="L98" i="9"/>
  <c r="L99" i="9"/>
  <c r="L100" i="9"/>
  <c r="L101" i="9"/>
  <c r="L102" i="9"/>
  <c r="L103" i="9"/>
  <c r="L104" i="9"/>
  <c r="L105" i="9"/>
  <c r="L106" i="9"/>
  <c r="L107" i="9"/>
  <c r="L108" i="9"/>
  <c r="L109" i="9"/>
  <c r="L110" i="9"/>
  <c r="L111" i="9"/>
  <c r="L112" i="9"/>
  <c r="L113" i="9"/>
  <c r="L114" i="9"/>
  <c r="L115" i="9"/>
  <c r="L116" i="9"/>
  <c r="L117" i="9"/>
  <c r="L118" i="9"/>
  <c r="L119" i="9"/>
  <c r="L120" i="9"/>
  <c r="L121" i="9"/>
  <c r="L122" i="9"/>
  <c r="L123" i="9"/>
  <c r="L124" i="9"/>
  <c r="L125" i="9"/>
  <c r="L126" i="9"/>
  <c r="L127" i="9"/>
  <c r="L128" i="9"/>
  <c r="L129" i="9"/>
  <c r="L130" i="9"/>
  <c r="L131" i="9"/>
  <c r="L132" i="9"/>
  <c r="L133" i="9"/>
  <c r="L134" i="9"/>
  <c r="L135" i="9"/>
  <c r="L136" i="9"/>
  <c r="L137" i="9"/>
  <c r="L138" i="9"/>
  <c r="L139" i="9"/>
  <c r="L140" i="9"/>
  <c r="L141" i="9"/>
  <c r="L142" i="9"/>
  <c r="L143" i="9"/>
  <c r="L144" i="9"/>
  <c r="L145" i="9"/>
  <c r="L146" i="9"/>
  <c r="L147" i="9"/>
  <c r="L148" i="9"/>
  <c r="L149" i="9"/>
  <c r="L150" i="9"/>
  <c r="L151" i="9"/>
  <c r="L152" i="9"/>
  <c r="L153" i="9"/>
  <c r="L154" i="9"/>
  <c r="L155" i="9"/>
  <c r="L156" i="9"/>
  <c r="L157" i="9"/>
  <c r="L158" i="9"/>
  <c r="L159" i="9"/>
  <c r="L160" i="9"/>
  <c r="L161" i="9"/>
  <c r="L162" i="9"/>
  <c r="L163" i="9"/>
  <c r="L164" i="9"/>
  <c r="L165" i="9"/>
  <c r="L166" i="9"/>
  <c r="L167" i="9"/>
  <c r="L168" i="9"/>
  <c r="L18" i="11"/>
  <c r="K5" i="9"/>
  <c r="K6" i="9"/>
  <c r="K7" i="9"/>
  <c r="K8" i="9"/>
  <c r="K9" i="9"/>
  <c r="K10" i="9"/>
  <c r="K11" i="9"/>
  <c r="K12" i="9"/>
  <c r="K13" i="9"/>
  <c r="K3" i="9"/>
  <c r="K4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K142" i="9"/>
  <c r="K143" i="9"/>
  <c r="K144" i="9"/>
  <c r="K145" i="9"/>
  <c r="K146" i="9"/>
  <c r="K147" i="9"/>
  <c r="K148" i="9"/>
  <c r="K149" i="9"/>
  <c r="K150" i="9"/>
  <c r="K151" i="9"/>
  <c r="K152" i="9"/>
  <c r="K153" i="9"/>
  <c r="K154" i="9"/>
  <c r="K155" i="9"/>
  <c r="K156" i="9"/>
  <c r="K157" i="9"/>
  <c r="K158" i="9"/>
  <c r="K159" i="9"/>
  <c r="K160" i="9"/>
  <c r="K161" i="9"/>
  <c r="K162" i="9"/>
  <c r="K163" i="9"/>
  <c r="K164" i="9"/>
  <c r="K165" i="9"/>
  <c r="K166" i="9"/>
  <c r="K167" i="9"/>
  <c r="K168" i="9"/>
  <c r="K18" i="11"/>
  <c r="J5" i="9"/>
  <c r="J6" i="9"/>
  <c r="J7" i="9"/>
  <c r="J8" i="9"/>
  <c r="J9" i="9"/>
  <c r="J10" i="9"/>
  <c r="J11" i="9"/>
  <c r="J12" i="9"/>
  <c r="J13" i="9"/>
  <c r="J3" i="9"/>
  <c r="J4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J142" i="9"/>
  <c r="J143" i="9"/>
  <c r="J144" i="9"/>
  <c r="J145" i="9"/>
  <c r="J146" i="9"/>
  <c r="J147" i="9"/>
  <c r="J148" i="9"/>
  <c r="J149" i="9"/>
  <c r="J150" i="9"/>
  <c r="J151" i="9"/>
  <c r="J152" i="9"/>
  <c r="J153" i="9"/>
  <c r="J154" i="9"/>
  <c r="J155" i="9"/>
  <c r="J156" i="9"/>
  <c r="J157" i="9"/>
  <c r="J158" i="9"/>
  <c r="J159" i="9"/>
  <c r="J160" i="9"/>
  <c r="J161" i="9"/>
  <c r="J162" i="9"/>
  <c r="J163" i="9"/>
  <c r="J164" i="9"/>
  <c r="J165" i="9"/>
  <c r="J166" i="9"/>
  <c r="J167" i="9"/>
  <c r="J168" i="9"/>
  <c r="J18" i="11"/>
  <c r="I5" i="9"/>
  <c r="I6" i="9"/>
  <c r="I7" i="9"/>
  <c r="I8" i="9"/>
  <c r="I9" i="9"/>
  <c r="I10" i="9"/>
  <c r="I11" i="9"/>
  <c r="I12" i="9"/>
  <c r="I13" i="9"/>
  <c r="I3" i="9"/>
  <c r="I4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3" i="9"/>
  <c r="I144" i="9"/>
  <c r="I145" i="9"/>
  <c r="I146" i="9"/>
  <c r="I147" i="9"/>
  <c r="I148" i="9"/>
  <c r="I149" i="9"/>
  <c r="I150" i="9"/>
  <c r="I151" i="9"/>
  <c r="I152" i="9"/>
  <c r="I153" i="9"/>
  <c r="I154" i="9"/>
  <c r="I155" i="9"/>
  <c r="I156" i="9"/>
  <c r="I157" i="9"/>
  <c r="I158" i="9"/>
  <c r="I159" i="9"/>
  <c r="I160" i="9"/>
  <c r="I161" i="9"/>
  <c r="I162" i="9"/>
  <c r="I163" i="9"/>
  <c r="I164" i="9"/>
  <c r="I165" i="9"/>
  <c r="I166" i="9"/>
  <c r="I167" i="9"/>
  <c r="I168" i="9"/>
  <c r="I18" i="11"/>
  <c r="H5" i="9"/>
  <c r="H6" i="9"/>
  <c r="H7" i="9"/>
  <c r="H8" i="9"/>
  <c r="H9" i="9"/>
  <c r="H10" i="9"/>
  <c r="H11" i="9"/>
  <c r="H12" i="9"/>
  <c r="H13" i="9"/>
  <c r="H3" i="9"/>
  <c r="H4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8" i="11"/>
  <c r="G5" i="9"/>
  <c r="G6" i="9"/>
  <c r="G7" i="9"/>
  <c r="G8" i="9"/>
  <c r="G9" i="9"/>
  <c r="G10" i="9"/>
  <c r="G11" i="9"/>
  <c r="G12" i="9"/>
  <c r="G13" i="9"/>
  <c r="G3" i="9"/>
  <c r="G4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8" i="11"/>
  <c r="F5" i="9"/>
  <c r="F6" i="9"/>
  <c r="F7" i="9"/>
  <c r="F8" i="9"/>
  <c r="F9" i="9"/>
  <c r="F10" i="9"/>
  <c r="F11" i="9"/>
  <c r="F12" i="9"/>
  <c r="F13" i="9"/>
  <c r="F3" i="9"/>
  <c r="F4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8" i="11"/>
  <c r="E5" i="9"/>
  <c r="E6" i="9"/>
  <c r="E7" i="9"/>
  <c r="E8" i="9"/>
  <c r="E9" i="9"/>
  <c r="E10" i="9"/>
  <c r="E11" i="9"/>
  <c r="E12" i="9"/>
  <c r="E13" i="9"/>
  <c r="E3" i="9"/>
  <c r="E4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8" i="11"/>
  <c r="D5" i="9"/>
  <c r="D6" i="9"/>
  <c r="D7" i="9"/>
  <c r="D8" i="9"/>
  <c r="D9" i="9"/>
  <c r="D10" i="9"/>
  <c r="D11" i="9"/>
  <c r="D12" i="9"/>
  <c r="D13" i="9"/>
  <c r="D3" i="9"/>
  <c r="D4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8" i="11"/>
  <c r="C5" i="9"/>
  <c r="C6" i="9"/>
  <c r="C7" i="9"/>
  <c r="C8" i="9"/>
  <c r="C9" i="9"/>
  <c r="C10" i="9"/>
  <c r="C11" i="9"/>
  <c r="C12" i="9"/>
  <c r="C13" i="9"/>
  <c r="C3" i="9"/>
  <c r="C4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8" i="11"/>
  <c r="C3" i="10"/>
  <c r="C4" i="10"/>
  <c r="C5" i="10"/>
  <c r="C6" i="10"/>
  <c r="C7" i="10"/>
  <c r="G8" i="6"/>
  <c r="C8" i="10"/>
  <c r="G9" i="6"/>
  <c r="C9" i="10"/>
  <c r="C10" i="10"/>
  <c r="G11" i="6"/>
  <c r="C11" i="10"/>
  <c r="G12" i="6"/>
  <c r="C12" i="10"/>
  <c r="C13" i="10"/>
  <c r="G14" i="6"/>
  <c r="C14" i="10"/>
  <c r="G15" i="6"/>
  <c r="C15" i="10"/>
  <c r="G16" i="6"/>
  <c r="C16" i="10"/>
  <c r="G17" i="6"/>
  <c r="C17" i="10"/>
  <c r="G18" i="6"/>
  <c r="C18" i="10"/>
  <c r="G19" i="6"/>
  <c r="C19" i="10"/>
  <c r="C20" i="10"/>
  <c r="C21" i="10"/>
  <c r="C22" i="10"/>
  <c r="C23" i="10"/>
  <c r="C24" i="10"/>
  <c r="C25" i="10"/>
  <c r="C26" i="10"/>
  <c r="C27" i="10"/>
  <c r="C28" i="10"/>
  <c r="C29" i="10"/>
  <c r="C17" i="11"/>
  <c r="C19" i="11"/>
  <c r="D3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17" i="11"/>
  <c r="D19" i="11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17" i="11"/>
  <c r="E19" i="11"/>
  <c r="F3" i="10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17" i="11"/>
  <c r="F19" i="11"/>
  <c r="G3" i="10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17" i="11"/>
  <c r="G19" i="11"/>
  <c r="H3" i="10"/>
  <c r="H4" i="10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17" i="11"/>
  <c r="H19" i="11"/>
  <c r="I3" i="10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17" i="11"/>
  <c r="I19" i="11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17" i="11"/>
  <c r="J19" i="11"/>
  <c r="K3" i="10"/>
  <c r="K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17" i="11"/>
  <c r="K19" i="11"/>
  <c r="L3" i="10"/>
  <c r="L4" i="10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17" i="11"/>
  <c r="L19" i="11"/>
  <c r="M3" i="10"/>
  <c r="M4" i="10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17" i="11"/>
  <c r="M19" i="11"/>
  <c r="N3" i="10"/>
  <c r="N4" i="10"/>
  <c r="N5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17" i="11"/>
  <c r="N19" i="11"/>
  <c r="B36" i="11"/>
  <c r="O3" i="9"/>
  <c r="O4" i="9"/>
  <c r="O5" i="9"/>
  <c r="O6" i="9"/>
  <c r="N169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O142" i="9"/>
  <c r="O143" i="9"/>
  <c r="O144" i="9"/>
  <c r="O145" i="9"/>
  <c r="O146" i="9"/>
  <c r="O147" i="9"/>
  <c r="O148" i="9"/>
  <c r="O149" i="9"/>
  <c r="O150" i="9"/>
  <c r="O151" i="9"/>
  <c r="O152" i="9"/>
  <c r="O153" i="9"/>
  <c r="O154" i="9"/>
  <c r="O155" i="9"/>
  <c r="O156" i="9"/>
  <c r="O157" i="9"/>
  <c r="O158" i="9"/>
  <c r="O159" i="9"/>
  <c r="O160" i="9"/>
  <c r="O161" i="9"/>
  <c r="O162" i="9"/>
  <c r="O163" i="9"/>
  <c r="O164" i="9"/>
  <c r="O165" i="9"/>
  <c r="O166" i="9"/>
  <c r="O167" i="9"/>
  <c r="O168" i="9"/>
  <c r="N36" i="11"/>
  <c r="M36" i="11"/>
  <c r="L36" i="11"/>
  <c r="K36" i="11"/>
  <c r="J36" i="11"/>
  <c r="I36" i="11"/>
  <c r="H36" i="11"/>
  <c r="G36" i="11"/>
  <c r="F36" i="11"/>
  <c r="E36" i="11"/>
  <c r="D36" i="11"/>
  <c r="C36" i="11"/>
  <c r="B35" i="11"/>
  <c r="N35" i="11"/>
  <c r="M35" i="11"/>
  <c r="L35" i="11"/>
  <c r="K35" i="11"/>
  <c r="J35" i="11"/>
  <c r="I35" i="11"/>
  <c r="H35" i="11"/>
  <c r="G35" i="11"/>
  <c r="F35" i="11"/>
  <c r="E35" i="11"/>
  <c r="D35" i="11"/>
  <c r="C35" i="11"/>
  <c r="B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B33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B32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B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B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B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B28" i="11"/>
  <c r="N28" i="11"/>
  <c r="M28" i="11"/>
  <c r="L28" i="11"/>
  <c r="K28" i="11"/>
  <c r="J28" i="11"/>
  <c r="I28" i="11"/>
  <c r="H28" i="11"/>
  <c r="G28" i="11"/>
  <c r="F28" i="11"/>
  <c r="E28" i="11"/>
  <c r="D28" i="11"/>
  <c r="C28" i="11"/>
  <c r="B27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B26" i="11"/>
  <c r="N26" i="11"/>
  <c r="M26" i="11"/>
  <c r="L26" i="11"/>
  <c r="K26" i="11"/>
  <c r="J26" i="11"/>
  <c r="I26" i="11"/>
  <c r="H26" i="11"/>
  <c r="G26" i="11"/>
  <c r="F26" i="11"/>
  <c r="E26" i="11"/>
  <c r="D26" i="11"/>
  <c r="C26" i="11"/>
  <c r="B25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B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B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B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N30" i="10"/>
  <c r="M30" i="10"/>
  <c r="L30" i="10"/>
  <c r="K30" i="10"/>
  <c r="J30" i="10"/>
  <c r="I30" i="10"/>
  <c r="H30" i="10"/>
  <c r="G30" i="10"/>
  <c r="F30" i="10"/>
  <c r="E30" i="10"/>
  <c r="D30" i="10"/>
  <c r="C30" i="10"/>
  <c r="F169" i="9"/>
  <c r="G169" i="9"/>
  <c r="H169" i="9"/>
  <c r="I169" i="9"/>
  <c r="J169" i="9"/>
  <c r="K169" i="9"/>
  <c r="L169" i="9"/>
  <c r="M169" i="9"/>
  <c r="E169" i="9"/>
  <c r="D169" i="9"/>
  <c r="C169" i="9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3" i="10"/>
  <c r="B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D3" i="5"/>
  <c r="E3" i="5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M3" i="1"/>
  <c r="F3" i="5"/>
  <c r="D4" i="5"/>
  <c r="E4" i="5"/>
  <c r="D5" i="5"/>
  <c r="E5" i="5"/>
  <c r="D6" i="5"/>
  <c r="E6" i="5"/>
  <c r="D7" i="5"/>
  <c r="E7" i="5"/>
  <c r="D8" i="5"/>
  <c r="E8" i="5"/>
  <c r="D9" i="5"/>
  <c r="E9" i="5"/>
  <c r="D10" i="5"/>
  <c r="E10" i="5"/>
  <c r="D11" i="5"/>
  <c r="E11" i="5"/>
  <c r="D12" i="5"/>
  <c r="E12" i="5"/>
  <c r="D13" i="5"/>
  <c r="E13" i="5"/>
  <c r="D14" i="5"/>
  <c r="E14" i="5"/>
  <c r="D15" i="5"/>
  <c r="E15" i="5"/>
  <c r="D16" i="5"/>
  <c r="E16" i="5"/>
  <c r="D17" i="5"/>
  <c r="E17" i="5"/>
  <c r="D18" i="5"/>
  <c r="E18" i="5"/>
  <c r="D19" i="5"/>
  <c r="E19" i="5"/>
  <c r="D20" i="5"/>
  <c r="E20" i="5"/>
  <c r="D21" i="5"/>
  <c r="E21" i="5"/>
  <c r="D22" i="5"/>
  <c r="E22" i="5"/>
  <c r="M4" i="1"/>
  <c r="F4" i="5"/>
  <c r="M5" i="1"/>
  <c r="F5" i="5"/>
  <c r="M6" i="1"/>
  <c r="F6" i="5"/>
  <c r="M7" i="1"/>
  <c r="F7" i="5"/>
  <c r="M8" i="1"/>
  <c r="F8" i="5"/>
  <c r="M9" i="1"/>
  <c r="F9" i="5"/>
  <c r="M10" i="1"/>
  <c r="F10" i="5"/>
  <c r="M11" i="1"/>
  <c r="F11" i="5"/>
  <c r="M12" i="1"/>
  <c r="F12" i="5"/>
  <c r="M13" i="1"/>
  <c r="F13" i="5"/>
  <c r="M14" i="1"/>
  <c r="F14" i="5"/>
  <c r="M15" i="1"/>
  <c r="F15" i="5"/>
  <c r="M16" i="1"/>
  <c r="F16" i="5"/>
  <c r="M17" i="1"/>
  <c r="F17" i="5"/>
  <c r="F18" i="5"/>
  <c r="F19" i="5"/>
  <c r="F20" i="5"/>
  <c r="F21" i="5"/>
  <c r="F22" i="5"/>
  <c r="I3" i="5"/>
  <c r="I4" i="5"/>
  <c r="I6" i="5"/>
  <c r="I5" i="5"/>
  <c r="M18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H3" i="6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67" i="1"/>
  <c r="I168" i="1"/>
  <c r="I169" i="1"/>
  <c r="I170" i="1"/>
  <c r="I171" i="1"/>
  <c r="I172" i="1"/>
  <c r="I173" i="1"/>
  <c r="I174" i="1"/>
  <c r="I175" i="1"/>
  <c r="I176" i="1"/>
  <c r="I177" i="1"/>
  <c r="I7" i="5"/>
  <c r="I8" i="5"/>
  <c r="I9" i="5"/>
  <c r="I10" i="5"/>
  <c r="I11" i="5"/>
  <c r="I12" i="5"/>
  <c r="I13" i="5"/>
  <c r="I14" i="5"/>
  <c r="I15" i="5"/>
  <c r="H3" i="5"/>
  <c r="H4" i="5"/>
  <c r="H5" i="5"/>
  <c r="H6" i="5"/>
  <c r="H7" i="5"/>
  <c r="H8" i="5"/>
  <c r="H9" i="5"/>
  <c r="H10" i="5"/>
  <c r="H11" i="5"/>
  <c r="H12" i="5"/>
  <c r="H13" i="5"/>
  <c r="H14" i="5"/>
  <c r="O4" i="5"/>
  <c r="N4" i="5"/>
  <c r="O5" i="5"/>
  <c r="N5" i="5"/>
  <c r="O6" i="5"/>
  <c r="N6" i="5"/>
  <c r="O7" i="5"/>
  <c r="N7" i="5"/>
  <c r="O8" i="5"/>
  <c r="N8" i="5"/>
  <c r="O9" i="5"/>
  <c r="N9" i="5"/>
  <c r="O10" i="5"/>
  <c r="N10" i="5"/>
  <c r="O11" i="5"/>
  <c r="N11" i="5"/>
  <c r="O12" i="5"/>
  <c r="N12" i="5"/>
  <c r="O13" i="5"/>
  <c r="N13" i="5"/>
  <c r="O14" i="5"/>
  <c r="N14" i="5"/>
  <c r="O15" i="5"/>
  <c r="N15" i="5"/>
  <c r="O16" i="5"/>
  <c r="N16" i="5"/>
  <c r="O17" i="5"/>
  <c r="N17" i="5"/>
  <c r="O18" i="5"/>
  <c r="N18" i="5"/>
  <c r="O19" i="5"/>
  <c r="N19" i="5"/>
  <c r="O20" i="5"/>
  <c r="N20" i="5"/>
  <c r="N21" i="5"/>
  <c r="N22" i="5"/>
  <c r="O3" i="5"/>
  <c r="N3" i="5"/>
  <c r="O21" i="5"/>
  <c r="O22" i="5"/>
  <c r="K4" i="5"/>
  <c r="C30" i="6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3" i="5"/>
  <c r="M19" i="1"/>
  <c r="M20" i="1"/>
  <c r="M21" i="1"/>
  <c r="M22" i="1"/>
  <c r="D178" i="1"/>
</calcChain>
</file>

<file path=xl/sharedStrings.xml><?xml version="1.0" encoding="utf-8"?>
<sst xmlns="http://schemas.openxmlformats.org/spreadsheetml/2006/main" count="827" uniqueCount="215">
  <si>
    <t>Category</t>
  </si>
  <si>
    <t>Description</t>
  </si>
  <si>
    <t>Fuel</t>
  </si>
  <si>
    <t>Insurance</t>
  </si>
  <si>
    <t>Food</t>
  </si>
  <si>
    <t>Groceries</t>
  </si>
  <si>
    <t>Medical</t>
  </si>
  <si>
    <t>Entertainment</t>
  </si>
  <si>
    <t>Pets</t>
  </si>
  <si>
    <t>Actual Cost Overview</t>
  </si>
  <si>
    <t>Grooming</t>
  </si>
  <si>
    <t>Total</t>
  </si>
  <si>
    <t>Frequency</t>
  </si>
  <si>
    <t>Lookup List for Frequency Category</t>
  </si>
  <si>
    <t>Frequency Category Lookup</t>
  </si>
  <si>
    <t>Weekly</t>
  </si>
  <si>
    <t>Monthly</t>
  </si>
  <si>
    <t>Fortnightly</t>
  </si>
  <si>
    <t>Quarterly</t>
  </si>
  <si>
    <t>Annually</t>
  </si>
  <si>
    <t>Annual Cost</t>
  </si>
  <si>
    <t>Expense</t>
  </si>
  <si>
    <t>Debt &amp; Other Commitments</t>
  </si>
  <si>
    <t>Family Home</t>
  </si>
  <si>
    <t>Gifts &amp; Donations</t>
  </si>
  <si>
    <t>Education</t>
  </si>
  <si>
    <t>Other Expenses</t>
  </si>
  <si>
    <t>Major Purchases</t>
  </si>
  <si>
    <t>Holidays</t>
  </si>
  <si>
    <t>Business</t>
  </si>
  <si>
    <t>Rental Property 1</t>
  </si>
  <si>
    <t>Rental Property 2</t>
  </si>
  <si>
    <t>Totals for Budget Categories</t>
  </si>
  <si>
    <t>Mortgage 1</t>
  </si>
  <si>
    <t>Mortgage 2</t>
  </si>
  <si>
    <t>Mortgage 3</t>
  </si>
  <si>
    <t>Personal Loan</t>
  </si>
  <si>
    <t>Credit card</t>
  </si>
  <si>
    <t>Rent</t>
  </si>
  <si>
    <t>Family Support Payments</t>
  </si>
  <si>
    <t>Other</t>
  </si>
  <si>
    <t>Land Rates</t>
  </si>
  <si>
    <t>Water Rates</t>
  </si>
  <si>
    <t>Repairs</t>
  </si>
  <si>
    <t>Electricity</t>
  </si>
  <si>
    <t>Pest Control</t>
  </si>
  <si>
    <t>Gardening</t>
  </si>
  <si>
    <t>Gas/Heating</t>
  </si>
  <si>
    <t>Pay TV</t>
  </si>
  <si>
    <t>Take Aways</t>
  </si>
  <si>
    <t>Restaurants</t>
  </si>
  <si>
    <t>Alcohol &amp; Cigarettes</t>
  </si>
  <si>
    <t>Child Care</t>
  </si>
  <si>
    <t>Prescriptions</t>
  </si>
  <si>
    <t>Health Care</t>
  </si>
  <si>
    <t>Doctor / Medical</t>
  </si>
  <si>
    <t>Dentist</t>
  </si>
  <si>
    <t>Eye Care</t>
  </si>
  <si>
    <t>Tests / Pathology</t>
  </si>
  <si>
    <t>Life Insurance</t>
  </si>
  <si>
    <t>Income Protection</t>
  </si>
  <si>
    <t>Trauma Insurance</t>
  </si>
  <si>
    <t>Registration</t>
  </si>
  <si>
    <t>Repairs &amp; Servicing</t>
  </si>
  <si>
    <t>Tolls</t>
  </si>
  <si>
    <t>Vet</t>
  </si>
  <si>
    <t>Donations</t>
  </si>
  <si>
    <t>Gifts for Family</t>
  </si>
  <si>
    <t>Gifts for Others</t>
  </si>
  <si>
    <t>School Fees</t>
  </si>
  <si>
    <t>Tuition</t>
  </si>
  <si>
    <t>School Uniforms</t>
  </si>
  <si>
    <t>Textbooks</t>
  </si>
  <si>
    <t>Music Expenses</t>
  </si>
  <si>
    <t>Sporting Expenses</t>
  </si>
  <si>
    <t>Personal Play Money</t>
  </si>
  <si>
    <t>Children Pocket Money</t>
  </si>
  <si>
    <t>Hobbies</t>
  </si>
  <si>
    <t>Whitegoods</t>
  </si>
  <si>
    <t>Furniture</t>
  </si>
  <si>
    <t>Artworks</t>
  </si>
  <si>
    <t>Kitchen Appliances</t>
  </si>
  <si>
    <t>Cars</t>
  </si>
  <si>
    <t>Boats</t>
  </si>
  <si>
    <t>Weekends Away</t>
  </si>
  <si>
    <t>Short Holiday</t>
  </si>
  <si>
    <t>Annual Holiday</t>
  </si>
  <si>
    <t>Kennel Expenses</t>
  </si>
  <si>
    <t>Brokerage</t>
  </si>
  <si>
    <t>Super Contributions</t>
  </si>
  <si>
    <t>Cash Injections</t>
  </si>
  <si>
    <t>Interest</t>
  </si>
  <si>
    <t>Council Rates</t>
  </si>
  <si>
    <t>Strata Fees</t>
  </si>
  <si>
    <t>Repairs &amp; maintenance</t>
  </si>
  <si>
    <t>Advertising</t>
  </si>
  <si>
    <t>Budget Categories</t>
  </si>
  <si>
    <t>Please Add/Edit Budget Categories Here</t>
  </si>
  <si>
    <t>Column1</t>
  </si>
  <si>
    <t>Expense Type</t>
  </si>
  <si>
    <t>Lookup List for Expense Type</t>
  </si>
  <si>
    <t>Debt</t>
  </si>
  <si>
    <t>Home &amp; Lifestyle</t>
  </si>
  <si>
    <t>Secure Investments</t>
  </si>
  <si>
    <t>Growth Investments</t>
  </si>
  <si>
    <t>Cashflow Investments</t>
  </si>
  <si>
    <t>Expense Type Lookup</t>
  </si>
  <si>
    <t>Home &amp; Lifestyle Expenses</t>
  </si>
  <si>
    <t>Income</t>
  </si>
  <si>
    <t>Rental Income 1</t>
  </si>
  <si>
    <t>Annual Income</t>
  </si>
  <si>
    <t>Net Income:</t>
  </si>
  <si>
    <t>Annual Income Overview</t>
  </si>
  <si>
    <t>Mr Income 1</t>
  </si>
  <si>
    <t>Mr Income 2</t>
  </si>
  <si>
    <t>Mrs Income 1</t>
  </si>
  <si>
    <t>Mrs Income 2</t>
  </si>
  <si>
    <t>Dividends 1</t>
  </si>
  <si>
    <t>Dividends 2</t>
  </si>
  <si>
    <t>Dividends 3</t>
  </si>
  <si>
    <t>Distributions 1</t>
  </si>
  <si>
    <t>Distributions 2</t>
  </si>
  <si>
    <t>Distributions 3</t>
  </si>
  <si>
    <t>Rental Income 2</t>
  </si>
  <si>
    <t>Rental Income 3</t>
  </si>
  <si>
    <t>Pension 1</t>
  </si>
  <si>
    <t>Pension 2</t>
  </si>
  <si>
    <t>Family &amp; Entertainment</t>
  </si>
  <si>
    <t>Motor Vehicles/Travel</t>
  </si>
  <si>
    <t>Investments</t>
  </si>
  <si>
    <t>Mortgage 4</t>
  </si>
  <si>
    <t>Mortgage 5</t>
  </si>
  <si>
    <t>Swimming Pool</t>
  </si>
  <si>
    <t>Cleaners</t>
  </si>
  <si>
    <t>Nanny</t>
  </si>
  <si>
    <t>Dry Cleaning/Ironing</t>
  </si>
  <si>
    <t>Coffee</t>
  </si>
  <si>
    <t>Sporting Memberships</t>
  </si>
  <si>
    <t>Gym</t>
  </si>
  <si>
    <t>Netflix</t>
  </si>
  <si>
    <t>Spotify</t>
  </si>
  <si>
    <t>MyKi</t>
  </si>
  <si>
    <t>Parking</t>
  </si>
  <si>
    <t>Car Wash</t>
  </si>
  <si>
    <t>Weddings</t>
  </si>
  <si>
    <t>Birthdays</t>
  </si>
  <si>
    <t>Christenings</t>
  </si>
  <si>
    <t>Excursions</t>
  </si>
  <si>
    <t>Haidresser/Makeup</t>
  </si>
  <si>
    <t>Clothing/Shoes</t>
  </si>
  <si>
    <t>Shares/Managed Funds/Investments</t>
  </si>
  <si>
    <t>Administration Fees</t>
  </si>
  <si>
    <t>Adviser Fees</t>
  </si>
  <si>
    <t>Accounting Fees</t>
  </si>
  <si>
    <t>Management Fees</t>
  </si>
  <si>
    <t>Emergency &amp; Opportunities</t>
  </si>
  <si>
    <t>Cash Injection/Savings</t>
  </si>
  <si>
    <t>INCOME</t>
  </si>
  <si>
    <t>EXPENSES</t>
  </si>
  <si>
    <t>Less</t>
  </si>
  <si>
    <t>Home &amp; Lifestyle Expenses:</t>
  </si>
  <si>
    <t>Debt &amp; Commitments:</t>
  </si>
  <si>
    <t>Growth Investments:</t>
  </si>
  <si>
    <t>Security Investments:</t>
  </si>
  <si>
    <r>
      <t>Surplus/</t>
    </r>
    <r>
      <rPr>
        <sz val="24"/>
        <color rgb="FFFF0000"/>
        <rFont val="Cambria"/>
        <family val="1"/>
        <scheme val="major"/>
      </rPr>
      <t>-Deficit</t>
    </r>
    <r>
      <rPr>
        <sz val="24"/>
        <color theme="3"/>
        <rFont val="Cambria"/>
        <family val="1"/>
        <scheme val="major"/>
      </rPr>
      <t>:</t>
    </r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</si>
  <si>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</si>
  <si>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</si>
  <si>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</si>
  <si>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</si>
  <si>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</si>
  <si>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</si>
  <si>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</si>
  <si>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</si>
  <si>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</si>
  <si>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November</t>
  </si>
  <si>
    <t>December</t>
  </si>
  <si>
    <t>October</t>
  </si>
  <si>
    <t>Feb, May, Aug, Nov</t>
  </si>
  <si>
    <t>Jan, Apr, Jul, Oct</t>
  </si>
  <si>
    <t>Mar, Jun, Sep, Dec</t>
  </si>
  <si>
    <t>Apr, Jul, Oct, Jan</t>
  </si>
  <si>
    <t>Jul, Oct</t>
  </si>
  <si>
    <t>Aug, Nov</t>
  </si>
  <si>
    <t>Sep, Dec</t>
  </si>
  <si>
    <t>Oct</t>
  </si>
  <si>
    <t>Month Category Lookup</t>
  </si>
  <si>
    <t>Lookup List for Month</t>
  </si>
  <si>
    <t>May, Aug, Nov, Feb</t>
  </si>
  <si>
    <t>Jun, Sep, Dec, Mar</t>
  </si>
  <si>
    <t>Each Month</t>
  </si>
  <si>
    <t>Month Due</t>
  </si>
  <si>
    <t>Monthly Income</t>
  </si>
  <si>
    <t>Nov</t>
  </si>
  <si>
    <t>Dec</t>
  </si>
  <si>
    <t>Total Income</t>
  </si>
  <si>
    <t>Total Expenses</t>
  </si>
  <si>
    <t>Net Cashflow</t>
  </si>
  <si>
    <t>Monthly Cashflow</t>
  </si>
  <si>
    <t>Notes to worksheets:</t>
  </si>
  <si>
    <t>Monthly Expenses</t>
  </si>
  <si>
    <t>Clever Cashflow Guide</t>
  </si>
  <si>
    <t>This is a summary sheet of your month by month expenses - use this sheet to manage your monthly expenses flow (do not tamper with this sheet)</t>
  </si>
  <si>
    <t>Use this sheet to input your household income</t>
  </si>
  <si>
    <t>Use this sheet to input your household expenses</t>
  </si>
  <si>
    <t>This is a summary sheet of your month by month income - use this sheet to track your monthly income (do not tamper with this sheet)</t>
  </si>
  <si>
    <t>This is a summary sheet to visualise your cashflow (do not tamper with this sheet)</t>
  </si>
  <si>
    <t>MONTHLY INCOME</t>
  </si>
  <si>
    <t>MONTHLY EXPENSES</t>
  </si>
  <si>
    <t>MONTHLY CASHFLOW SUMMARY</t>
  </si>
  <si>
    <t>Breakdown of Expenses</t>
  </si>
  <si>
    <t>www.baharianwalth.com.au
info@baharianwealth.com.au
+61 3 8640 9964</t>
  </si>
  <si>
    <t>Instalment</t>
  </si>
  <si>
    <t>Monthly/Instalment Income</t>
  </si>
  <si>
    <t>Monthly/Instalment Cost</t>
  </si>
  <si>
    <t>Land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</si>
</sst>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5" formatCode="&quot;$&quot;#,##0;\-&quot;$&quot;#,##0"/>
    <numFmt numFmtId="44" formatCode="_-&quot;$&quot;* #,##0.00_-;\-&quot;$&quot;* #,##0.00_-;_-&quot;$&quot;* &quot;-&quot;??_-;_-@_-"/>
    <numFmt numFmtId="164" formatCode="&quot;$&quot;#,##0_);\(&quot;$&quot;#,##0\)"/>
    <numFmt numFmtId="165" formatCode="&quot;$&quot;#,##0_);[Red]\(&quot;$&quot;#,##0\)"/>
    <numFmt numFmtId="166" formatCode="&quot;$&quot;#,##0"/>
    <numFmt numFmtId="167" formatCode="_-&quot;$&quot;* #,##0_-;\-&quot;$&quot;* #,##0_-;_-&quot;$&quot;* &quot;-&quot;??_-;_-@_-"/>
    <numFmt numFmtId="168" formatCode="&quot;$&quot;#,##0.00"/>
    <numFmt numFmtId="169" formatCode="General;;"/>
    <numFmt numFmtId="170" formatCode=";;"/>
  </numFmts>
  <fonts count="32" x14ac:knownFonts="1">
    <font>
      <sz val="10"/>
      <color theme="1"/>
      <name val="Franklin Gothic Book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Franklin Gothic Book"/>
      <family val="2"/>
      <scheme val="minor"/>
    </font>
    <font>
      <sz val="30"/>
      <color theme="3"/>
      <name val="Cambria"/>
      <family val="1"/>
      <scheme val="major"/>
    </font>
    <font>
      <b/>
      <sz val="18"/>
      <color theme="4"/>
      <name val="Cambria"/>
      <family val="1"/>
      <scheme val="major"/>
    </font>
    <font>
      <b/>
      <sz val="10"/>
      <color theme="3"/>
      <name val="Franklin Gothic Book"/>
      <family val="2"/>
      <scheme val="minor"/>
    </font>
    <font>
      <b/>
      <sz val="10"/>
      <color theme="4"/>
      <name val="Franklin Gothic Book"/>
      <family val="2"/>
      <scheme val="minor"/>
    </font>
    <font>
      <sz val="10"/>
      <color theme="1"/>
      <name val="Cambria"/>
      <family val="1"/>
      <scheme val="major"/>
    </font>
    <font>
      <i/>
      <sz val="10"/>
      <color theme="1"/>
      <name val="Franklin Gothic Book"/>
      <family val="2"/>
      <scheme val="minor"/>
    </font>
    <font>
      <sz val="10"/>
      <color theme="3"/>
      <name val="Franklin Gothic Book"/>
      <family val="2"/>
      <scheme val="minor"/>
    </font>
    <font>
      <b/>
      <sz val="10"/>
      <color theme="3"/>
      <name val="Cambria"/>
      <family val="1"/>
      <scheme val="major"/>
    </font>
    <font>
      <b/>
      <sz val="10"/>
      <color theme="3"/>
      <name val="Cambria"/>
      <family val="1"/>
      <scheme val="major"/>
    </font>
    <font>
      <sz val="10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36"/>
      <color theme="3"/>
      <name val="Cambria"/>
      <family val="1"/>
      <scheme val="major"/>
    </font>
    <font>
      <sz val="24"/>
      <color theme="3"/>
      <name val="Cambria"/>
      <family val="1"/>
      <scheme val="major"/>
    </font>
    <font>
      <sz val="22"/>
      <color theme="3"/>
      <name val="Cambria"/>
      <family val="1"/>
      <scheme val="major"/>
    </font>
    <font>
      <sz val="10"/>
      <name val="Times New Roman"/>
      <family val="1"/>
    </font>
    <font>
      <sz val="18"/>
      <color theme="3"/>
      <name val="Cambria"/>
      <family val="1"/>
      <scheme val="major"/>
    </font>
    <font>
      <sz val="10"/>
      <color rgb="FF1D98C2"/>
      <name val="Franklin Gothic Book"/>
      <family val="2"/>
      <scheme val="minor"/>
    </font>
    <font>
      <sz val="8"/>
      <name val="Franklin Gothic Book"/>
      <family val="2"/>
      <scheme val="minor"/>
    </font>
    <font>
      <sz val="10"/>
      <color theme="7" tint="-0.249977111117893"/>
      <name val="Franklin Gothic Book"/>
      <family val="2"/>
      <scheme val="minor"/>
    </font>
    <font>
      <b/>
      <sz val="10"/>
      <color theme="7" tint="-0.249977111117893"/>
      <name val="Cambria"/>
      <family val="1"/>
      <scheme val="major"/>
    </font>
    <font>
      <b/>
      <sz val="10"/>
      <color theme="7" tint="-0.249977111117893"/>
      <name val="Franklin Gothic Book"/>
      <family val="2"/>
      <scheme val="minor"/>
    </font>
    <font>
      <sz val="10"/>
      <color theme="1"/>
      <name val="Franklin Gothic Book"/>
      <scheme val="minor"/>
    </font>
    <font>
      <sz val="28"/>
      <color theme="3"/>
      <name val="Impact"/>
      <family val="2"/>
    </font>
    <font>
      <i/>
      <sz val="18"/>
      <color theme="3"/>
      <name val="Cambria"/>
      <family val="1"/>
      <scheme val="major"/>
    </font>
    <font>
      <sz val="24"/>
      <color rgb="FFFF0000"/>
      <name val="Cambria"/>
      <family val="1"/>
      <scheme val="major"/>
    </font>
    <font>
      <b/>
      <sz val="10"/>
      <name val="Franklin Gothic Book"/>
      <family val="2"/>
      <scheme val="minor"/>
    </font>
    <font>
      <sz val="10"/>
      <name val="Franklin Gothic Book"/>
      <family val="2"/>
      <scheme val="minor"/>
    </font>
    <font>
      <i/>
      <sz val="10"/>
      <color theme="7" tint="-0.249977111117893"/>
      <name val="Cambria"/>
      <family val="1"/>
      <scheme val="major"/>
    </font>
    <font>
      <u/>
      <sz val="10"/>
      <color theme="10"/>
      <name val="Franklin Gothic Book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7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7" fillId="0" borderId="0"/>
    <xf numFmtId="0" fontId="31" fillId="0" borderId="0" applyNumberFormat="0" applyFill="0" applyBorder="0" applyAlignment="0" applyProtection="0"/>
  </cellStyleXfs>
  <cellXfs count="122">
    <xf numFmtId="0" fontId="0" fillId="0" borderId="0" xfId="0"/>
    <xf numFmtId="0" fontId="0" fillId="0" borderId="0" xfId="0" applyFont="1" applyFill="1" applyBorder="1"/>
    <xf numFmtId="164" fontId="0" fillId="0" borderId="0" xfId="0" applyNumberFormat="1"/>
    <xf numFmtId="0" fontId="7" fillId="0" borderId="0" xfId="0" applyFont="1"/>
    <xf numFmtId="0" fontId="8" fillId="0" borderId="0" xfId="0" applyFont="1" applyAlignment="1">
      <alignment vertical="center"/>
    </xf>
    <xf numFmtId="164" fontId="0" fillId="0" borderId="0" xfId="0" applyNumberFormat="1" applyFont="1" applyFill="1" applyBorder="1"/>
    <xf numFmtId="0" fontId="10" fillId="0" borderId="0" xfId="0" applyFont="1"/>
    <xf numFmtId="0" fontId="9" fillId="3" borderId="0" xfId="0" applyFont="1" applyFill="1"/>
    <xf numFmtId="0" fontId="9" fillId="0" borderId="0" xfId="0" applyFont="1"/>
    <xf numFmtId="0" fontId="11" fillId="0" borderId="0" xfId="0" applyFont="1"/>
    <xf numFmtId="0" fontId="8" fillId="0" borderId="0" xfId="0" applyFont="1" applyAlignment="1"/>
    <xf numFmtId="9" fontId="0" fillId="0" borderId="0" xfId="4" applyFont="1"/>
    <xf numFmtId="167" fontId="0" fillId="0" borderId="0" xfId="3" applyNumberFormat="1" applyFont="1"/>
    <xf numFmtId="0" fontId="10" fillId="0" borderId="0" xfId="0" applyFont="1" applyFill="1"/>
    <xf numFmtId="0" fontId="9" fillId="0" borderId="0" xfId="0" applyFont="1" applyFill="1"/>
    <xf numFmtId="0" fontId="9" fillId="0" borderId="0" xfId="0" applyFont="1" applyFill="1" applyBorder="1"/>
    <xf numFmtId="166" fontId="9" fillId="3" borderId="0" xfId="0" applyNumberFormat="1" applyFont="1" applyFill="1"/>
    <xf numFmtId="166" fontId="9" fillId="0" borderId="0" xfId="0" applyNumberFormat="1" applyFont="1"/>
    <xf numFmtId="166" fontId="9" fillId="0" borderId="3" xfId="0" applyNumberFormat="1" applyFont="1" applyBorder="1"/>
    <xf numFmtId="164" fontId="0" fillId="0" borderId="0" xfId="0" applyNumberFormat="1" applyFont="1" applyFill="1"/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 applyProtection="1">
      <alignment horizontal="left"/>
      <protection locked="0"/>
    </xf>
    <xf numFmtId="164" fontId="12" fillId="0" borderId="0" xfId="0" applyNumberFormat="1" applyFont="1" applyFill="1" applyBorder="1" applyAlignment="1">
      <alignment horizontal="left"/>
    </xf>
    <xf numFmtId="164" fontId="24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25" fillId="0" borderId="1" xfId="1" applyFont="1" applyFill="1" applyBorder="1" applyAlignment="1" applyProtection="1">
      <alignment horizontal="left" vertical="center"/>
      <protection hidden="1"/>
    </xf>
    <xf numFmtId="0" fontId="0" fillId="0" borderId="3" xfId="0" applyBorder="1" applyAlignment="1" applyProtection="1">
      <alignment horizontal="right" vertical="center"/>
      <protection hidden="1"/>
    </xf>
    <xf numFmtId="0" fontId="0" fillId="0" borderId="3" xfId="0" applyBorder="1" applyProtection="1">
      <protection hidden="1"/>
    </xf>
    <xf numFmtId="0" fontId="0" fillId="0" borderId="0" xfId="0" applyProtection="1">
      <protection hidden="1"/>
    </xf>
    <xf numFmtId="0" fontId="25" fillId="0" borderId="0" xfId="1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0" borderId="0" xfId="0" applyBorder="1" applyProtection="1">
      <protection hidden="1"/>
    </xf>
    <xf numFmtId="0" fontId="22" fillId="0" borderId="5" xfId="0" applyFont="1" applyBorder="1" applyProtection="1">
      <protection hidden="1"/>
    </xf>
    <xf numFmtId="0" fontId="22" fillId="0" borderId="5" xfId="0" applyFont="1" applyBorder="1" applyAlignment="1" applyProtection="1">
      <alignment horizontal="right"/>
      <protection hidden="1"/>
    </xf>
    <xf numFmtId="169" fontId="21" fillId="5" borderId="5" xfId="0" applyNumberFormat="1" applyFont="1" applyFill="1" applyBorder="1" applyProtection="1">
      <protection hidden="1"/>
    </xf>
    <xf numFmtId="164" fontId="21" fillId="5" borderId="5" xfId="0" applyNumberFormat="1" applyFont="1" applyFill="1" applyBorder="1" applyAlignment="1" applyProtection="1">
      <alignment horizontal="right" vertical="center"/>
      <protection hidden="1"/>
    </xf>
    <xf numFmtId="169" fontId="21" fillId="0" borderId="0" xfId="0" applyNumberFormat="1" applyFont="1" applyFill="1" applyBorder="1" applyProtection="1">
      <protection hidden="1"/>
    </xf>
    <xf numFmtId="164" fontId="21" fillId="0" borderId="0" xfId="0" applyNumberFormat="1" applyFont="1" applyFill="1" applyBorder="1" applyAlignment="1" applyProtection="1">
      <alignment horizontal="right" vertical="center"/>
      <protection hidden="1"/>
    </xf>
    <xf numFmtId="169" fontId="23" fillId="5" borderId="0" xfId="0" applyNumberFormat="1" applyFont="1" applyFill="1" applyBorder="1" applyProtection="1">
      <protection hidden="1"/>
    </xf>
    <xf numFmtId="164" fontId="23" fillId="5" borderId="0" xfId="0" applyNumberFormat="1" applyFont="1" applyFill="1" applyBorder="1" applyAlignment="1" applyProtection="1">
      <alignment horizontal="right" vertical="center"/>
      <protection hidden="1"/>
    </xf>
    <xf numFmtId="169" fontId="23" fillId="0" borderId="0" xfId="0" applyNumberFormat="1" applyFont="1" applyBorder="1" applyProtection="1">
      <protection hidden="1"/>
    </xf>
    <xf numFmtId="164" fontId="23" fillId="0" borderId="0" xfId="0" applyNumberFormat="1" applyFont="1" applyBorder="1" applyAlignment="1" applyProtection="1">
      <alignment horizontal="right" vertical="center"/>
      <protection hidden="1"/>
    </xf>
    <xf numFmtId="169" fontId="30" fillId="0" borderId="0" xfId="0" applyNumberFormat="1" applyFont="1" applyBorder="1" applyProtection="1">
      <protection hidden="1"/>
    </xf>
    <xf numFmtId="169" fontId="21" fillId="4" borderId="0" xfId="0" applyNumberFormat="1" applyFont="1" applyFill="1" applyBorder="1" applyProtection="1">
      <protection hidden="1"/>
    </xf>
    <xf numFmtId="164" fontId="21" fillId="4" borderId="0" xfId="0" applyNumberFormat="1" applyFont="1" applyFill="1" applyBorder="1" applyAlignment="1" applyProtection="1">
      <alignment horizontal="right" vertical="center"/>
      <protection hidden="1"/>
    </xf>
    <xf numFmtId="169" fontId="21" fillId="0" borderId="0" xfId="0" applyNumberFormat="1" applyFont="1" applyBorder="1" applyProtection="1">
      <protection hidden="1"/>
    </xf>
    <xf numFmtId="164" fontId="21" fillId="0" borderId="0" xfId="0" applyNumberFormat="1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164" fontId="0" fillId="0" borderId="0" xfId="0" applyNumberFormat="1" applyFont="1" applyFill="1" applyBorder="1" applyProtection="1">
      <protection hidden="1"/>
    </xf>
    <xf numFmtId="169" fontId="0" fillId="0" borderId="0" xfId="0" applyNumberFormat="1" applyFont="1" applyFill="1" applyBorder="1" applyProtection="1">
      <protection hidden="1"/>
    </xf>
    <xf numFmtId="164" fontId="0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Protection="1">
      <protection hidden="1"/>
    </xf>
    <xf numFmtId="164" fontId="0" fillId="0" borderId="0" xfId="0" applyNumberFormat="1" applyFont="1" applyFill="1" applyAlignment="1" applyProtection="1">
      <alignment horizontal="right" vertical="center"/>
      <protection hidden="1"/>
    </xf>
    <xf numFmtId="164" fontId="0" fillId="0" borderId="0" xfId="0" applyNumberFormat="1" applyProtection="1">
      <protection hidden="1"/>
    </xf>
    <xf numFmtId="0" fontId="7" fillId="0" borderId="0" xfId="0" applyFont="1" applyFill="1" applyBorder="1" applyProtection="1">
      <protection hidden="1"/>
    </xf>
    <xf numFmtId="0" fontId="7" fillId="0" borderId="0" xfId="0" applyFont="1" applyFill="1" applyBorder="1" applyAlignment="1" applyProtection="1">
      <alignment horizontal="right"/>
      <protection hidden="1"/>
    </xf>
    <xf numFmtId="0" fontId="7" fillId="0" borderId="0" xfId="0" applyFont="1" applyProtection="1">
      <protection hidden="1"/>
    </xf>
    <xf numFmtId="164" fontId="0" fillId="0" borderId="0" xfId="0" applyNumberFormat="1" applyFont="1" applyFill="1" applyProtection="1">
      <protection hidden="1"/>
    </xf>
    <xf numFmtId="0" fontId="0" fillId="0" borderId="0" xfId="0" applyFont="1" applyFill="1" applyAlignment="1" applyProtection="1">
      <alignment horizontal="right" vertical="center"/>
      <protection hidden="1"/>
    </xf>
    <xf numFmtId="0" fontId="0" fillId="2" borderId="0" xfId="0" applyFill="1" applyProtection="1">
      <protection hidden="1"/>
    </xf>
    <xf numFmtId="0" fontId="3" fillId="2" borderId="1" xfId="1" applyFont="1" applyFill="1" applyBorder="1" applyAlignment="1" applyProtection="1">
      <alignment horizontal="left" vertical="center" indent="2"/>
      <protection hidden="1"/>
    </xf>
    <xf numFmtId="0" fontId="14" fillId="2" borderId="1" xfId="1" applyFont="1" applyFill="1" applyBorder="1" applyAlignment="1" applyProtection="1">
      <alignment horizontal="left" vertical="center" indent="2"/>
      <protection hidden="1"/>
    </xf>
    <xf numFmtId="0" fontId="0" fillId="2" borderId="1" xfId="0" applyFill="1" applyBorder="1" applyProtection="1">
      <protection hidden="1"/>
    </xf>
    <xf numFmtId="0" fontId="1" fillId="2" borderId="1" xfId="1" applyFill="1" applyBorder="1" applyAlignment="1" applyProtection="1">
      <alignment vertical="center"/>
      <protection hidden="1"/>
    </xf>
    <xf numFmtId="0" fontId="2" fillId="2" borderId="0" xfId="2" applyFill="1" applyAlignment="1" applyProtection="1">
      <alignment textRotation="90"/>
      <protection hidden="1"/>
    </xf>
    <xf numFmtId="0" fontId="4" fillId="2" borderId="0" xfId="2" applyFont="1" applyFill="1" applyBorder="1" applyAlignment="1" applyProtection="1">
      <alignment horizontal="left" vertical="center" indent="2"/>
      <protection hidden="1"/>
    </xf>
    <xf numFmtId="0" fontId="0" fillId="2" borderId="0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0" xfId="0" applyFill="1" applyBorder="1" applyAlignment="1" applyProtection="1">
      <alignment horizontal="left" indent="2"/>
      <protection hidden="1"/>
    </xf>
    <xf numFmtId="0" fontId="0" fillId="2" borderId="0" xfId="0" applyFill="1" applyAlignment="1" applyProtection="1">
      <alignment horizontal="left" indent="8"/>
      <protection hidden="1"/>
    </xf>
    <xf numFmtId="0" fontId="15" fillId="0" borderId="0" xfId="1" applyFont="1" applyFill="1" applyBorder="1" applyAlignment="1" applyProtection="1">
      <alignment horizontal="left" vertical="center"/>
      <protection hidden="1"/>
    </xf>
    <xf numFmtId="5" fontId="16" fillId="0" borderId="0" xfId="3" applyNumberFormat="1" applyFont="1" applyFill="1" applyBorder="1" applyAlignment="1" applyProtection="1">
      <alignment horizontal="center" vertical="center"/>
      <protection hidden="1"/>
    </xf>
    <xf numFmtId="5" fontId="15" fillId="0" borderId="0" xfId="3" applyNumberFormat="1" applyFont="1" applyFill="1" applyBorder="1" applyAlignment="1" applyProtection="1">
      <alignment horizontal="center" vertical="center"/>
      <protection hidden="1"/>
    </xf>
    <xf numFmtId="0" fontId="26" fillId="0" borderId="0" xfId="1" applyFont="1" applyFill="1" applyBorder="1" applyAlignment="1" applyProtection="1">
      <alignment horizontal="left" vertical="center"/>
      <protection hidden="1"/>
    </xf>
    <xf numFmtId="165" fontId="0" fillId="2" borderId="0" xfId="0" applyNumberForma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left" indent="8"/>
      <protection hidden="1"/>
    </xf>
    <xf numFmtId="0" fontId="18" fillId="0" borderId="0" xfId="1" applyFont="1" applyFill="1" applyBorder="1" applyAlignment="1" applyProtection="1">
      <alignment horizontal="left" vertical="center"/>
      <protection hidden="1"/>
    </xf>
    <xf numFmtId="166" fontId="18" fillId="0" borderId="0" xfId="3" applyNumberFormat="1" applyFont="1" applyFill="1" applyBorder="1" applyAlignment="1" applyProtection="1">
      <alignment horizontal="center"/>
      <protection hidden="1"/>
    </xf>
    <xf numFmtId="9" fontId="18" fillId="0" borderId="0" xfId="4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left"/>
      <protection hidden="1"/>
    </xf>
    <xf numFmtId="165" fontId="0" fillId="2" borderId="0" xfId="0" applyNumberFormat="1" applyFill="1" applyBorder="1" applyProtection="1">
      <protection hidden="1"/>
    </xf>
    <xf numFmtId="0" fontId="18" fillId="0" borderId="4" xfId="1" applyFont="1" applyFill="1" applyBorder="1" applyAlignment="1" applyProtection="1">
      <alignment horizontal="left" vertical="center"/>
      <protection hidden="1"/>
    </xf>
    <xf numFmtId="0" fontId="0" fillId="2" borderId="4" xfId="0" applyFill="1" applyBorder="1" applyProtection="1">
      <protection hidden="1"/>
    </xf>
    <xf numFmtId="166" fontId="15" fillId="0" borderId="4" xfId="3" applyNumberFormat="1" applyFont="1" applyFill="1" applyBorder="1" applyAlignment="1" applyProtection="1">
      <alignment vertical="center"/>
      <protection hidden="1"/>
    </xf>
    <xf numFmtId="166" fontId="18" fillId="0" borderId="4" xfId="3" applyNumberFormat="1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Protection="1">
      <protection hidden="1"/>
    </xf>
    <xf numFmtId="165" fontId="6" fillId="2" borderId="0" xfId="0" applyNumberFormat="1" applyFont="1" applyFill="1" applyBorder="1" applyProtection="1">
      <protection hidden="1"/>
    </xf>
    <xf numFmtId="166" fontId="18" fillId="0" borderId="0" xfId="3" applyNumberFormat="1" applyFont="1" applyFill="1" applyBorder="1" applyAlignment="1" applyProtection="1">
      <alignment vertical="center"/>
      <protection hidden="1"/>
    </xf>
    <xf numFmtId="166" fontId="16" fillId="0" borderId="0" xfId="3" applyNumberFormat="1" applyFont="1" applyFill="1" applyBorder="1" applyAlignment="1" applyProtection="1">
      <alignment horizontal="center" vertical="center"/>
      <protection hidden="1"/>
    </xf>
    <xf numFmtId="166" fontId="18" fillId="0" borderId="0" xfId="3" applyNumberFormat="1" applyFont="1" applyFill="1" applyBorder="1" applyAlignment="1" applyProtection="1">
      <alignment horizontal="center" vertical="center"/>
      <protection hidden="1"/>
    </xf>
    <xf numFmtId="166" fontId="15" fillId="0" borderId="0" xfId="3" applyNumberFormat="1" applyFont="1" applyFill="1" applyBorder="1" applyAlignment="1" applyProtection="1">
      <alignment vertical="center"/>
      <protection hidden="1"/>
    </xf>
    <xf numFmtId="168" fontId="15" fillId="0" borderId="0" xfId="3" applyNumberFormat="1" applyFont="1" applyFill="1" applyBorder="1" applyAlignment="1" applyProtection="1">
      <alignment vertical="center"/>
      <protection hidden="1"/>
    </xf>
    <xf numFmtId="0" fontId="28" fillId="0" borderId="6" xfId="0" applyFont="1" applyBorder="1" applyAlignment="1" applyProtection="1">
      <alignment horizontal="left" vertical="center"/>
      <protection hidden="1"/>
    </xf>
    <xf numFmtId="0" fontId="29" fillId="0" borderId="7" xfId="0" applyFont="1" applyBorder="1" applyProtection="1"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29" fillId="0" borderId="9" xfId="0" applyFont="1" applyBorder="1" applyAlignment="1" applyProtection="1">
      <alignment horizontal="left" vertical="center"/>
      <protection hidden="1"/>
    </xf>
    <xf numFmtId="0" fontId="29" fillId="0" borderId="0" xfId="0" applyFont="1" applyBorder="1" applyAlignment="1" applyProtection="1">
      <alignment horizontal="left" vertical="center"/>
      <protection hidden="1"/>
    </xf>
    <xf numFmtId="0" fontId="0" fillId="0" borderId="10" xfId="0" applyBorder="1" applyProtection="1">
      <protection hidden="1"/>
    </xf>
    <xf numFmtId="0" fontId="29" fillId="2" borderId="9" xfId="1" applyFont="1" applyFill="1" applyBorder="1" applyAlignment="1" applyProtection="1">
      <alignment horizontal="left" vertical="center"/>
      <protection hidden="1"/>
    </xf>
    <xf numFmtId="0" fontId="1" fillId="2" borderId="0" xfId="1" applyFill="1" applyBorder="1" applyAlignment="1" applyProtection="1">
      <alignment vertical="center"/>
      <protection hidden="1"/>
    </xf>
    <xf numFmtId="0" fontId="1" fillId="2" borderId="10" xfId="1" applyFill="1" applyBorder="1" applyAlignment="1" applyProtection="1">
      <alignment vertical="center"/>
      <protection hidden="1"/>
    </xf>
    <xf numFmtId="0" fontId="29" fillId="2" borderId="11" xfId="1" applyFont="1" applyFill="1" applyBorder="1" applyAlignment="1" applyProtection="1">
      <alignment horizontal="left" vertical="center"/>
      <protection hidden="1"/>
    </xf>
    <xf numFmtId="0" fontId="29" fillId="0" borderId="12" xfId="0" applyFont="1" applyBorder="1" applyAlignment="1" applyProtection="1">
      <alignment horizontal="left" vertical="center"/>
      <protection hidden="1"/>
    </xf>
    <xf numFmtId="0" fontId="1" fillId="2" borderId="12" xfId="1" applyFill="1" applyBorder="1" applyAlignment="1" applyProtection="1">
      <alignment vertical="center"/>
      <protection hidden="1"/>
    </xf>
    <xf numFmtId="0" fontId="1" fillId="2" borderId="13" xfId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center" wrapText="1"/>
      <protection hidden="1"/>
    </xf>
    <xf numFmtId="165" fontId="2" fillId="2" borderId="0" xfId="2" applyNumberFormat="1" applyFill="1" applyBorder="1" applyAlignment="1" applyProtection="1">
      <alignment vertical="center" textRotation="90"/>
      <protection hidden="1"/>
    </xf>
    <xf numFmtId="166" fontId="0" fillId="2" borderId="0" xfId="0" applyNumberFormat="1" applyFill="1" applyBorder="1" applyAlignment="1" applyProtection="1">
      <alignment vertical="center"/>
      <protection hidden="1"/>
    </xf>
    <xf numFmtId="10" fontId="0" fillId="2" borderId="0" xfId="0" applyNumberFormat="1" applyFill="1" applyProtection="1">
      <protection hidden="1"/>
    </xf>
    <xf numFmtId="170" fontId="19" fillId="0" borderId="0" xfId="0" applyNumberFormat="1" applyFont="1" applyFill="1" applyBorder="1" applyProtection="1">
      <protection hidden="1"/>
    </xf>
    <xf numFmtId="165" fontId="0" fillId="0" borderId="0" xfId="0" applyNumberFormat="1" applyFont="1" applyFill="1" applyBorder="1" applyProtection="1">
      <protection hidden="1"/>
    </xf>
    <xf numFmtId="0" fontId="0" fillId="0" borderId="0" xfId="0" applyFont="1" applyFill="1" applyBorder="1" applyProtection="1"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164" fontId="0" fillId="0" borderId="0" xfId="0" applyNumberFormat="1" applyFont="1" applyFill="1" applyBorder="1" applyAlignment="1" applyProtection="1">
      <alignment horizontal="left"/>
      <protection hidden="1"/>
    </xf>
    <xf numFmtId="165" fontId="19" fillId="0" borderId="0" xfId="0" applyNumberFormat="1" applyFont="1" applyFill="1" applyBorder="1" applyProtection="1">
      <protection hidden="1"/>
    </xf>
    <xf numFmtId="164" fontId="12" fillId="0" borderId="0" xfId="0" applyNumberFormat="1" applyFont="1" applyFill="1" applyBorder="1" applyAlignment="1" applyProtection="1">
      <alignment horizontal="left"/>
      <protection hidden="1"/>
    </xf>
    <xf numFmtId="164" fontId="24" fillId="0" borderId="0" xfId="0" applyNumberFormat="1" applyFont="1" applyFill="1" applyBorder="1" applyAlignment="1" applyProtection="1">
      <alignment horizontal="left"/>
      <protection hidden="1"/>
    </xf>
    <xf numFmtId="164" fontId="0" fillId="0" borderId="0" xfId="0" applyNumberFormat="1" applyAlignment="1" applyProtection="1">
      <alignment horizontal="left"/>
      <protection hidden="1"/>
    </xf>
    <xf numFmtId="165" fontId="0" fillId="0" borderId="0" xfId="0" applyNumberFormat="1" applyProtection="1">
      <protection hidden="1"/>
    </xf>
    <xf numFmtId="0" fontId="12" fillId="2" borderId="1" xfId="6" applyFont="1" applyFill="1" applyBorder="1" applyAlignment="1" applyProtection="1">
      <alignment horizontal="center" vertical="center" wrapText="1"/>
      <protection hidden="1"/>
    </xf>
  </cellXfs>
  <cellStyles count="7">
    <cellStyle name="Currency" xfId="3" builtinId="4"/>
    <cellStyle name="Heading 1" xfId="2" builtinId="16" customBuiltin="1"/>
    <cellStyle name="Hyperlink" xfId="6" builtinId="8"/>
    <cellStyle name="Normal" xfId="0" builtinId="0" customBuiltin="1"/>
    <cellStyle name="Normal 7" xfId="5" xr:uid="{00000000-0005-0000-0000-000003000000}"/>
    <cellStyle name="Percent" xfId="4" builtinId="5"/>
    <cellStyle name="Title" xfId="1" builtinId="15"/>
  </cellStyles>
  <dxfs count="1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165" formatCode="&quot;$&quot;#,##0_);[Red]\(&quot;$&quot;#,##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164" formatCode="&quot;$&quot;#,##0_);\(&quot;$&quot;#,##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164" formatCode="&quot;$&quot;#,##0_);\(&quot;$&quot;#,##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164" formatCode="&quot;$&quot;#,##0_);\(&quot;$&quot;#,##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164" formatCode="&quot;$&quot;#,##0_);\(&quot;$&quot;#,##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164" formatCode="&quot;$&quot;#,##0_);\(&quot;$&quot;#,##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1"/>
    </dxf>
    <dxf>
      <numFmt numFmtId="165" formatCode="&quot;$&quot;#,##0_);[Red]\(&quot;$&quot;#,##0\)"/>
      <protection locked="1" hidden="1"/>
    </dxf>
    <dxf>
      <numFmt numFmtId="164" formatCode="&quot;$&quot;#,##0_);\(&quot;$&quot;#,##0\)"/>
      <alignment horizontal="left" vertical="bottom" textRotation="0" wrapText="0" indent="0" justifyLastLine="0" shrinkToFit="0" readingOrder="0"/>
      <protection locked="1" hidden="1"/>
    </dxf>
    <dxf>
      <numFmt numFmtId="164" formatCode="&quot;$&quot;#,##0_);\(&quot;$&quot;#,##0\)"/>
      <alignment horizontal="left" vertical="bottom" textRotation="0" wrapText="0" indent="0" justifyLastLine="0" shrinkToFit="0" readingOrder="0"/>
      <protection locked="1" hidden="1"/>
    </dxf>
    <dxf>
      <numFmt numFmtId="164" formatCode="&quot;$&quot;#,##0_);\(&quot;$&quot;#,##0\)"/>
      <alignment horizontal="left" vertical="bottom" textRotation="0" wrapText="0" indent="0" justifyLastLine="0" shrinkToFit="0" readingOrder="0"/>
      <protection locked="1" hidden="1"/>
    </dxf>
    <dxf>
      <numFmt numFmtId="164" formatCode="&quot;$&quot;#,##0_);\(&quot;$&quot;#,##0\)"/>
      <alignment horizontal="left" vertical="bottom" textRotation="0" wrapText="0" indent="0" justifyLastLine="0" shrinkToFit="0" readingOrder="0"/>
      <protection locked="1" hidden="1"/>
    </dxf>
    <dxf>
      <numFmt numFmtId="164" formatCode="&quot;$&quot;#,##0_);\(&quot;$&quot;#,##0\)"/>
      <alignment horizontal="left" vertical="bottom" textRotation="0" wrapText="0" indent="0" justifyLastLine="0" shrinkToFit="0" readingOrder="0"/>
      <protection locked="1" hidden="1"/>
    </dxf>
    <dxf>
      <protection locked="1" hidden="1"/>
    </dxf>
    <dxf>
      <protection locked="1" hidden="1"/>
    </dxf>
    <dxf>
      <numFmt numFmtId="170" formatCode=";;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164" formatCode="&quot;$&quot;#,##0_);\(&quot;$&quot;#,##0\)"/>
      <fill>
        <patternFill patternType="none">
          <fgColor indexed="64"/>
          <bgColor indexed="65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164" formatCode="&quot;$&quot;#,##0_);\(&quot;$&quot;#,##0\)"/>
      <fill>
        <patternFill patternType="none">
          <fgColor indexed="64"/>
          <bgColor indexed="65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164" formatCode="&quot;$&quot;#,##0_);\(&quot;$&quot;#,##0\)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164" formatCode="&quot;$&quot;#,##0_);\(&quot;$&quot;#,##0\)"/>
      <fill>
        <patternFill patternType="none">
          <fgColor indexed="64"/>
          <bgColor indexed="65"/>
        </patternFill>
      </fill>
    </dxf>
    <dxf>
      <numFmt numFmtId="164" formatCode="&quot;$&quot;#,##0_);\(&quot;$&quot;#,##0\)"/>
    </dxf>
    <dxf>
      <font>
        <strike val="0"/>
        <outline val="0"/>
        <shadow val="0"/>
        <u val="none"/>
        <vertAlign val="baseline"/>
        <sz val="10"/>
        <color theme="1"/>
        <name val="Cambria"/>
        <scheme val="major"/>
      </font>
    </dxf>
    <dxf>
      <numFmt numFmtId="0" formatCode="General"/>
    </dxf>
    <dxf>
      <numFmt numFmtId="167" formatCode="_-&quot;$&quot;* #,##0_-;\-&quot;$&quot;* #,##0_-;_-&quot;$&quot;* &quot;-&quot;??_-;_-@_-"/>
    </dxf>
    <dxf>
      <numFmt numFmtId="13" formatCode="0%"/>
    </dxf>
    <dxf>
      <font>
        <strike val="0"/>
        <outline val="0"/>
        <shadow val="0"/>
        <u val="none"/>
        <vertAlign val="baseline"/>
        <sz val="10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0"/>
        <color theme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164" formatCode="&quot;$&quot;#,##0_);\(&quot;$&quot;#,##0\)"/>
      <fill>
        <patternFill patternType="none">
          <fgColor indexed="64"/>
          <bgColor indexed="65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164" formatCode="&quot;$&quot;#,##0_);\(&quot;$&quot;#,##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164" formatCode="&quot;$&quot;#,##0_);\(&quot;$&quot;#,##0\)"/>
      <fill>
        <patternFill patternType="none">
          <fgColor indexed="64"/>
          <bgColor indexed="65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164" formatCode="&quot;$&quot;#,##0_);\(&quot;$&quot;#,##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1"/>
    </dxf>
    <dxf>
      <numFmt numFmtId="164" formatCode="&quot;$&quot;#,##0_);\(&quot;$&quot;#,##0\)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164" formatCode="&quot;$&quot;#,##0_);\(&quot;$&quot;#,##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164" formatCode="&quot;$&quot;#,##0_);\(&quot;$&quot;#,##0\)"/>
      <fill>
        <patternFill patternType="none">
          <fgColor indexed="64"/>
          <bgColor indexed="65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164" formatCode="&quot;$&quot;#,##0_);\(&quot;$&quot;#,##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164" formatCode="&quot;$&quot;#,##0_);\(&quot;$&quot;#,##0\)"/>
      <fill>
        <patternFill patternType="none">
          <fgColor indexed="64"/>
          <bgColor indexed="65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164" formatCode="&quot;$&quot;#,##0_);\(&quot;$&quot;#,##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164" formatCode="&quot;$&quot;#,##0_);\(&quot;$&quot;#,##0\)"/>
      <fill>
        <patternFill patternType="none">
          <fgColor indexed="64"/>
          <bgColor indexed="65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164" formatCode="&quot;$&quot;#,##0_);\(&quot;$&quot;#,##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164" formatCode="&quot;$&quot;#,##0_);\(&quot;$&quot;#,##0\)"/>
      <fill>
        <patternFill patternType="none">
          <fgColor indexed="64"/>
          <bgColor indexed="65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164" formatCode="&quot;$&quot;#,##0_);\(&quot;$&quot;#,##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164" formatCode="&quot;$&quot;#,##0_);\(&quot;$&quot;#,##0\)"/>
      <fill>
        <patternFill patternType="none">
          <fgColor indexed="64"/>
          <bgColor indexed="65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164" formatCode="&quot;$&quot;#,##0_);\(&quot;$&quot;#,##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164" formatCode="&quot;$&quot;#,##0_);\(&quot;$&quot;#,##0\)"/>
      <fill>
        <patternFill patternType="none">
          <fgColor indexed="64"/>
          <bgColor indexed="65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164" formatCode="&quot;$&quot;#,##0_);\(&quot;$&quot;#,##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164" formatCode="&quot;$&quot;#,##0_);\(&quot;$&quot;#,##0\)"/>
      <fill>
        <patternFill patternType="none">
          <fgColor indexed="64"/>
          <bgColor indexed="65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164" formatCode="&quot;$&quot;#,##0_);\(&quot;$&quot;#,##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164" formatCode="&quot;$&quot;#,##0_);\(&quot;$&quot;#,##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164" formatCode="&quot;$&quot;#,##0_);\(&quot;$&quot;#,##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164" formatCode="&quot;$&quot;#,##0_);\(&quot;$&quot;#,##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164" formatCode="&quot;$&quot;#,##0_);\(&quot;$&quot;#,##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164" formatCode="&quot;$&quot;#,##0_);\(&quot;$&quot;#,##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1"/>
    </dxf>
    <dxf>
      <protection locked="1" hidden="1"/>
    </dxf>
    <dxf>
      <numFmt numFmtId="169" formatCode="General;;"/>
      <protection locked="1" hidden="1"/>
    </dxf>
    <dxf>
      <protection locked="1" hidden="1"/>
    </dxf>
    <dxf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Cambria"/>
        <scheme val="major"/>
      </font>
      <protection locked="1" hidden="1"/>
    </dxf>
    <dxf>
      <numFmt numFmtId="164" formatCode="&quot;$&quot;#,##0_);\(&quot;$&quot;#,##0\)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164" formatCode="&quot;$&quot;#,##0_);\(&quot;$&quot;#,##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1"/>
    </dxf>
    <dxf>
      <numFmt numFmtId="164" formatCode="&quot;$&quot;#,##0_);\(&quot;$&quot;#,##0\)"/>
      <protection locked="1" hidden="1"/>
    </dxf>
    <dxf>
      <numFmt numFmtId="164" formatCode="&quot;$&quot;#,##0_);\(&quot;$&quot;#,##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164" formatCode="&quot;$&quot;#,##0_);\(&quot;$&quot;#,##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164" formatCode="&quot;$&quot;#,##0_);\(&quot;$&quot;#,##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164" formatCode="&quot;$&quot;#,##0_);\(&quot;$&quot;#,##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164" formatCode="&quot;$&quot;#,##0_);\(&quot;$&quot;#,##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164" formatCode="&quot;$&quot;#,##0_);\(&quot;$&quot;#,##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164" formatCode="&quot;$&quot;#,##0_);\(&quot;$&quot;#,##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164" formatCode="&quot;$&quot;#,##0_);\(&quot;$&quot;#,##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164" formatCode="&quot;$&quot;#,##0_);\(&quot;$&quot;#,##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164" formatCode="&quot;$&quot;#,##0_);\(&quot;$&quot;#,##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164" formatCode="&quot;$&quot;#,##0_);\(&quot;$&quot;#,##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164" formatCode="&quot;$&quot;#,##0_);\(&quot;$&quot;#,##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164" formatCode="&quot;$&quot;#,##0_);\(&quot;$&quot;#,##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164" formatCode="&quot;$&quot;#,##0_);\(&quot;$&quot;#,##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164" formatCode="&quot;$&quot;#,##0_);\(&quot;$&quot;#,##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164" formatCode="&quot;$&quot;#,##0_);\(&quot;$&quot;#,##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164" formatCode="&quot;$&quot;#,##0_);\(&quot;$&quot;#,##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164" formatCode="&quot;$&quot;#,##0_);\(&quot;$&quot;#,##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164" formatCode="&quot;$&quot;#,##0_);\(&quot;$&quot;#,##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164" formatCode="&quot;$&quot;#,##0_);\(&quot;$&quot;#,##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164" formatCode="&quot;$&quot;#,##0_);\(&quot;$&quot;#,##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1"/>
    </dxf>
    <dxf>
      <fill>
        <patternFill patternType="none">
          <fgColor indexed="64"/>
          <bgColor indexed="65"/>
        </patternFill>
      </fill>
      <protection locked="1" hidden="1"/>
    </dxf>
    <dxf>
      <numFmt numFmtId="169" formatCode="General;;"/>
      <fill>
        <patternFill patternType="none">
          <fgColor indexed="64"/>
          <bgColor indexed="65"/>
        </patternFill>
      </fill>
      <protection locked="1" hidden="1"/>
    </dxf>
    <dxf>
      <protection locked="1" hidden="1"/>
    </dxf>
    <dxf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Cambria"/>
        <scheme val="maj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Franklin Gothic Book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Franklin Gothic Book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Franklin Gothic Book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mbria"/>
        <scheme val="major"/>
      </font>
      <fill>
        <patternFill patternType="none">
          <fgColor indexed="64"/>
          <bgColor auto="1"/>
        </patternFill>
      </fill>
    </dxf>
    <dxf>
      <numFmt numFmtId="165" formatCode="&quot;$&quot;#,##0_);[Red]\(&quot;$&quot;#,##0\)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164" formatCode="&quot;$&quot;#,##0_);\(&quot;$&quot;#,##0\)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164" formatCode="&quot;$&quot;#,##0_);\(&quot;$&quot;#,##0\)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164" formatCode="&quot;$&quot;#,##0_);\(&quot;$&quot;#,##0\)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164" formatCode="&quot;$&quot;#,##0_);\(&quot;$&quot;#,##0\)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164" formatCode="&quot;$&quot;#,##0_);\(&quot;$&quot;#,##0\)"/>
      <alignment horizontal="left" vertical="bottom" textRotation="0" wrapText="0" indent="0" justifyLastLine="0" shrinkToFit="0" readingOrder="0"/>
    </dxf>
    <dxf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Cambria"/>
        <scheme val="major"/>
      </font>
      <protection locked="1" hidden="1"/>
    </dxf>
    <dxf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Cambria"/>
        <scheme val="major"/>
      </font>
      <protection locked="1" hidden="1"/>
    </dxf>
    <dxf>
      <font>
        <color rgb="FFFF0000"/>
      </font>
    </dxf>
    <dxf>
      <fill>
        <patternFill>
          <bgColor theme="4" tint="0.79998168889431442"/>
        </patternFill>
      </fill>
    </dxf>
    <dxf>
      <font>
        <b/>
        <i val="0"/>
        <color theme="4"/>
      </font>
      <border>
        <top style="double">
          <color theme="4"/>
        </top>
      </border>
    </dxf>
    <dxf>
      <font>
        <b/>
        <i val="0"/>
        <color theme="3"/>
      </font>
    </dxf>
    <dxf>
      <font>
        <color theme="3"/>
      </font>
      <border>
        <bottom style="thin">
          <color theme="0" tint="-0.24994659260841701"/>
        </bottom>
      </border>
    </dxf>
    <dxf>
      <font>
        <b/>
        <color theme="6" tint="-0.249977111117893"/>
      </font>
      <fill>
        <patternFill patternType="solid">
          <fgColor theme="6" tint="0.59999389629810485"/>
          <bgColor theme="6" tint="0.59999389629810485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4"/>
      </font>
      <fill>
        <patternFill patternType="none">
          <bgColor auto="1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color theme="3"/>
      </font>
    </dxf>
    <dxf>
      <font>
        <b val="0"/>
        <i val="0"/>
        <color theme="3"/>
      </font>
      <fill>
        <patternFill patternType="none">
          <bgColor auto="1"/>
        </patternFill>
      </fill>
    </dxf>
    <dxf>
      <font>
        <b val="0"/>
        <i/>
        <sz val="10"/>
        <color theme="3"/>
        <name val="Cambria"/>
        <scheme val="major"/>
      </font>
      <border>
        <vertical/>
        <horizontal/>
      </border>
    </dxf>
    <dxf>
      <font>
        <color theme="1"/>
      </font>
      <border>
        <vertical/>
        <horizontal/>
      </border>
    </dxf>
  </dxfs>
  <tableStyles count="3" defaultTableStyle="TableStyleMedium2" defaultPivotStyle="Family Budget PivotTable">
    <tableStyle name="Family Budget" pivot="0" table="0" count="10" xr9:uid="{00000000-0011-0000-FFFF-FFFF00000000}">
      <tableStyleElement type="wholeTable" dxfId="113"/>
      <tableStyleElement type="headerRow" dxfId="112"/>
    </tableStyle>
    <tableStyle name="Family Budget PivotTable" table="0" count="5" xr9:uid="{00000000-0011-0000-FFFF-FFFF01000000}">
      <tableStyleElement type="wholeTable" dxfId="111"/>
      <tableStyleElement type="headerRow" dxfId="110"/>
      <tableStyleElement type="totalRow" dxfId="109"/>
      <tableStyleElement type="firstRowStripe" dxfId="108"/>
      <tableStyleElement type="pageFieldLabels" dxfId="107"/>
    </tableStyle>
    <tableStyle name="Family Budget Table Style" pivot="0" count="4" xr9:uid="{00000000-0011-0000-FFFF-FFFF02000000}">
      <tableStyleElement type="wholeTable" dxfId="106"/>
      <tableStyleElement type="headerRow" dxfId="105"/>
      <tableStyleElement type="totalRow" dxfId="104"/>
      <tableStyleElement type="firstRowStripe" dxfId="103"/>
    </tableStyle>
  </tableStyles>
  <colors>
    <mruColors>
      <color rgb="FFC4CDA7"/>
      <color rgb="FFD2CB6C"/>
      <color rgb="FFC4D8D7"/>
      <color rgb="FF1D98C2"/>
      <color rgb="FF3333FF"/>
    </mruColors>
  </colors>
  <extLst>
    <ext xmlns:x14="http://schemas.microsoft.com/office/spreadsheetml/2009/9/main" uri="{46F421CA-312F-682f-3DD2-61675219B42D}">
      <x14:dxfs count="8">
        <dxf>
          <font>
            <color theme="0" tint="-0.34998626667073579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0" tint="-0.34998626667073579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6" tint="0.79998168889431442"/>
              <bgColor theme="6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6" tint="0.59999389629810485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Family Budget">
        <x14:slicerStyle name="Family Budget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Monthly</a:t>
            </a:r>
            <a:r>
              <a:rPr lang="en-AU" baseline="0"/>
              <a:t> Expense Summary</a:t>
            </a:r>
            <a:endParaRPr lang="en-A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'Monthly Cashflow'!$B$22</c:f>
              <c:strCache>
                <c:ptCount val="1"/>
                <c:pt idx="0">
                  <c:v>Debt &amp; Other Commitments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'Monthly Cashflow'!$C$16:$N$16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Cashflow'!$C$22:$N$22</c:f>
              <c:numCache>
                <c:formatCode>"$"#,##0_);\("$"#,##0\)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56-4201-96CA-219BE9B3364B}"/>
            </c:ext>
          </c:extLst>
        </c:ser>
        <c:ser>
          <c:idx val="3"/>
          <c:order val="1"/>
          <c:tx>
            <c:strRef>
              <c:f>'Monthly Cashflow'!$B$23</c:f>
              <c:strCache>
                <c:ptCount val="1"/>
                <c:pt idx="0">
                  <c:v>Family Home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'Monthly Cashflow'!$C$16:$N$16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Cashflow'!$C$23:$N$23</c:f>
              <c:numCache>
                <c:formatCode>"$"#,##0_);\("$"#,##0\)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56-4201-96CA-219BE9B3364B}"/>
            </c:ext>
          </c:extLst>
        </c:ser>
        <c:ser>
          <c:idx val="4"/>
          <c:order val="2"/>
          <c:tx>
            <c:strRef>
              <c:f>'Monthly Cashflow'!$B$24</c:f>
              <c:strCache>
                <c:ptCount val="1"/>
                <c:pt idx="0">
                  <c:v>Family &amp; Entertainment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'Monthly Cashflow'!$C$16:$N$16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Cashflow'!$C$24:$N$24</c:f>
              <c:numCache>
                <c:formatCode>"$"#,##0_);\("$"#,##0\)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56-4201-96CA-219BE9B3364B}"/>
            </c:ext>
          </c:extLst>
        </c:ser>
        <c:ser>
          <c:idx val="5"/>
          <c:order val="3"/>
          <c:tx>
            <c:strRef>
              <c:f>'Monthly Cashflow'!$B$25</c:f>
              <c:strCache>
                <c:ptCount val="1"/>
                <c:pt idx="0">
                  <c:v>Medical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'Monthly Cashflow'!$C$16:$N$16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Cashflow'!$C$25:$N$25</c:f>
              <c:numCache>
                <c:formatCode>"$"#,##0_);\("$"#,##0\)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56-4201-96CA-219BE9B3364B}"/>
            </c:ext>
          </c:extLst>
        </c:ser>
        <c:ser>
          <c:idx val="6"/>
          <c:order val="4"/>
          <c:tx>
            <c:strRef>
              <c:f>'Monthly Cashflow'!$B$26</c:f>
              <c:strCache>
                <c:ptCount val="1"/>
                <c:pt idx="0">
                  <c:v>Motor Vehicles/Travel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Cashflow'!$C$16:$N$16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Cashflow'!$C$26:$N$26</c:f>
              <c:numCache>
                <c:formatCode>"$"#,##0_);\("$"#,##0\)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56-4201-96CA-219BE9B3364B}"/>
            </c:ext>
          </c:extLst>
        </c:ser>
        <c:ser>
          <c:idx val="7"/>
          <c:order val="5"/>
          <c:tx>
            <c:strRef>
              <c:f>'Monthly Cashflow'!$B$27</c:f>
              <c:strCache>
                <c:ptCount val="1"/>
                <c:pt idx="0">
                  <c:v>Pets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Cashflow'!$C$16:$N$16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Cashflow'!$C$27:$N$27</c:f>
              <c:numCache>
                <c:formatCode>"$"#,##0_);\("$"#,##0\)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A56-4201-96CA-219BE9B3364B}"/>
            </c:ext>
          </c:extLst>
        </c:ser>
        <c:ser>
          <c:idx val="8"/>
          <c:order val="6"/>
          <c:tx>
            <c:strRef>
              <c:f>'Monthly Cashflow'!$B$28</c:f>
              <c:strCache>
                <c:ptCount val="1"/>
                <c:pt idx="0">
                  <c:v>Gifts &amp; Donations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Cashflow'!$C$16:$N$16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Cashflow'!$C$28:$N$28</c:f>
              <c:numCache>
                <c:formatCode>"$"#,##0_);\("$"#,##0\)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A56-4201-96CA-219BE9B3364B}"/>
            </c:ext>
          </c:extLst>
        </c:ser>
        <c:ser>
          <c:idx val="9"/>
          <c:order val="7"/>
          <c:tx>
            <c:strRef>
              <c:f>'Monthly Cashflow'!$B$29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Cashflow'!$C$16:$N$16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Cashflow'!$C$29:$N$29</c:f>
              <c:numCache>
                <c:formatCode>"$"#,##0_);\("$"#,##0\)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A56-4201-96CA-219BE9B3364B}"/>
            </c:ext>
          </c:extLst>
        </c:ser>
        <c:ser>
          <c:idx val="10"/>
          <c:order val="8"/>
          <c:tx>
            <c:strRef>
              <c:f>'Monthly Cashflow'!$B$30</c:f>
              <c:strCache>
                <c:ptCount val="1"/>
                <c:pt idx="0">
                  <c:v>Other Expenses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Cashflow'!$C$16:$N$16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Cashflow'!$C$30:$N$30</c:f>
              <c:numCache>
                <c:formatCode>"$"#,##0_);\("$"#,##0\)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A56-4201-96CA-219BE9B3364B}"/>
            </c:ext>
          </c:extLst>
        </c:ser>
        <c:ser>
          <c:idx val="11"/>
          <c:order val="9"/>
          <c:tx>
            <c:strRef>
              <c:f>'Monthly Cashflow'!$B$31</c:f>
              <c:strCache>
                <c:ptCount val="1"/>
                <c:pt idx="0">
                  <c:v>Major Purchases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Cashflow'!$C$16:$N$16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Cashflow'!$C$31:$N$31</c:f>
              <c:numCache>
                <c:formatCode>"$"#,##0_);\("$"#,##0\)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A56-4201-96CA-219BE9B3364B}"/>
            </c:ext>
          </c:extLst>
        </c:ser>
        <c:ser>
          <c:idx val="12"/>
          <c:order val="10"/>
          <c:tx>
            <c:strRef>
              <c:f>'Monthly Cashflow'!$B$32</c:f>
              <c:strCache>
                <c:ptCount val="1"/>
                <c:pt idx="0">
                  <c:v>Holidays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Cashflow'!$C$16:$N$16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Cashflow'!$C$32:$N$32</c:f>
              <c:numCache>
                <c:formatCode>"$"#,##0_);\("$"#,##0\)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A56-4201-96CA-219BE9B3364B}"/>
            </c:ext>
          </c:extLst>
        </c:ser>
        <c:ser>
          <c:idx val="13"/>
          <c:order val="11"/>
          <c:tx>
            <c:strRef>
              <c:f>'Monthly Cashflow'!$B$33</c:f>
              <c:strCache>
                <c:ptCount val="1"/>
                <c:pt idx="0">
                  <c:v>Investments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Cashflow'!$C$16:$N$16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Cashflow'!$C$33:$N$33</c:f>
              <c:numCache>
                <c:formatCode>"$"#,##0_);\("$"#,##0\)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A56-4201-96CA-219BE9B3364B}"/>
            </c:ext>
          </c:extLst>
        </c:ser>
        <c:ser>
          <c:idx val="14"/>
          <c:order val="12"/>
          <c:tx>
            <c:strRef>
              <c:f>'Monthly Cashflow'!$B$34</c:f>
              <c:strCache>
                <c:ptCount val="1"/>
                <c:pt idx="0">
                  <c:v>Rental Property 1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Cashflow'!$C$16:$N$16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Cashflow'!$C$34:$N$34</c:f>
              <c:numCache>
                <c:formatCode>"$"#,##0_);\("$"#,##0\)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56-4201-96CA-219BE9B3364B}"/>
            </c:ext>
          </c:extLst>
        </c:ser>
        <c:ser>
          <c:idx val="15"/>
          <c:order val="13"/>
          <c:tx>
            <c:strRef>
              <c:f>'Monthly Cashflow'!$B$35</c:f>
              <c:strCache>
                <c:ptCount val="1"/>
                <c:pt idx="0">
                  <c:v>Rental Property 2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Cashflow'!$C$16:$N$16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Cashflow'!$C$35:$N$35</c:f>
              <c:numCache>
                <c:formatCode>"$"#,##0_);\("$"#,##0\)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A56-4201-96CA-219BE9B3364B}"/>
            </c:ext>
          </c:extLst>
        </c:ser>
        <c:ser>
          <c:idx val="16"/>
          <c:order val="14"/>
          <c:tx>
            <c:strRef>
              <c:f>'Monthly Cashflow'!$B$36</c:f>
              <c:strCache>
                <c:ptCount val="1"/>
                <c:pt idx="0">
                  <c:v>Emergency &amp; Opportunities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Cashflow'!$C$16:$N$16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Cashflow'!$C$36:$N$36</c:f>
              <c:numCache>
                <c:formatCode>"$"#,##0_);\("$"#,##0\)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A56-4201-96CA-219BE9B33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605196479"/>
        <c:axId val="931524703"/>
        <c:extLst/>
      </c:barChart>
      <c:catAx>
        <c:axId val="6051964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1524703"/>
        <c:crosses val="autoZero"/>
        <c:auto val="1"/>
        <c:lblAlgn val="ctr"/>
        <c:lblOffset val="100"/>
        <c:noMultiLvlLbl val="0"/>
      </c:catAx>
      <c:valAx>
        <c:axId val="9315247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1964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 Cashflow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'Monthly Cashflow'!$B$17</c:f>
              <c:strCache>
                <c:ptCount val="1"/>
                <c:pt idx="0">
                  <c:v>Total Income</c:v>
                </c:pt>
              </c:strCache>
            </c:strRef>
          </c:tx>
          <c:spPr>
            <a:ln w="28575" cap="rnd">
              <a:solidFill>
                <a:srgbClr val="1D98C2"/>
              </a:solidFill>
              <a:round/>
            </a:ln>
            <a:effectLst/>
          </c:spPr>
          <c:marker>
            <c:symbol val="none"/>
          </c:marker>
          <c:cat>
            <c:strRef>
              <c:f>'Monthly Cashflow'!$C$16:$N$16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Cashflow'!$C$17:$N$17</c:f>
              <c:numCache>
                <c:formatCode>"$"#,##0_);\("$"#,##0\)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4A-4016-AD08-DC674AC4BE9F}"/>
            </c:ext>
          </c:extLst>
        </c:ser>
        <c:ser>
          <c:idx val="1"/>
          <c:order val="1"/>
          <c:tx>
            <c:strRef>
              <c:f>'Monthly Cashflow'!$B$18</c:f>
              <c:strCache>
                <c:ptCount val="1"/>
                <c:pt idx="0">
                  <c:v>Total Expenses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'Monthly Cashflow'!$C$16:$N$16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Cashflow'!$C$18:$N$18</c:f>
              <c:numCache>
                <c:formatCode>"$"#,##0_);\("$"#,##0\)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4A-4016-AD08-DC674AC4BE9F}"/>
            </c:ext>
          </c:extLst>
        </c:ser>
        <c:ser>
          <c:idx val="2"/>
          <c:order val="2"/>
          <c:tx>
            <c:strRef>
              <c:f>'Monthly Cashflow'!$B$19</c:f>
              <c:strCache>
                <c:ptCount val="1"/>
                <c:pt idx="0">
                  <c:v>Net Cashflow</c:v>
                </c:pt>
              </c:strCache>
            </c:strRef>
          </c:tx>
          <c:spPr>
            <a:ln w="28575" cap="rnd">
              <a:solidFill>
                <a:srgbClr val="00B05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'Monthly Cashflow'!$C$16:$N$16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Cashflow'!$C$19:$N$19</c:f>
              <c:numCache>
                <c:formatCode>"$"#,##0_);\("$"#,##0\)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4A-4016-AD08-DC674AC4B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5002799"/>
        <c:axId val="1092559343"/>
      </c:lineChart>
      <c:catAx>
        <c:axId val="2025002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2559343"/>
        <c:crosses val="autoZero"/>
        <c:auto val="1"/>
        <c:lblAlgn val="ctr"/>
        <c:lblOffset val="100"/>
        <c:noMultiLvlLbl val="0"/>
      </c:catAx>
      <c:valAx>
        <c:axId val="1092559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50027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AU" sz="2000">
                <a:solidFill>
                  <a:schemeClr val="tx2"/>
                </a:solidFill>
                <a:latin typeface="+mj-lt"/>
              </a:rPr>
              <a:t>Home &amp; Lifestyle Expenses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530879004362899"/>
          <c:y val="0.18864502571549999"/>
          <c:w val="0.58081764613860398"/>
          <c:h val="0.69883209468390195"/>
        </c:manualLayout>
      </c:layout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>
                  <a:tint val="3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486-4F53-A433-D7CCD35A2403}"/>
              </c:ext>
            </c:extLst>
          </c:dPt>
          <c:dPt>
            <c:idx val="1"/>
            <c:bubble3D val="0"/>
            <c:spPr>
              <a:solidFill>
                <a:schemeClr val="accent1">
                  <a:tint val="4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486-4F53-A433-D7CCD35A2403}"/>
              </c:ext>
            </c:extLst>
          </c:dPt>
          <c:dPt>
            <c:idx val="2"/>
            <c:bubble3D val="0"/>
            <c:spPr>
              <a:solidFill>
                <a:schemeClr val="accent1">
                  <a:tint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486-4F53-A433-D7CCD35A2403}"/>
              </c:ext>
            </c:extLst>
          </c:dPt>
          <c:dPt>
            <c:idx val="3"/>
            <c:bubble3D val="0"/>
            <c:spPr>
              <a:solidFill>
                <a:schemeClr val="accent1">
                  <a:tint val="5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486-4F53-A433-D7CCD35A2403}"/>
              </c:ext>
            </c:extLst>
          </c:dPt>
          <c:dPt>
            <c:idx val="4"/>
            <c:bubble3D val="0"/>
            <c:spPr>
              <a:solidFill>
                <a:schemeClr val="accent1">
                  <a:tint val="6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486-4F53-A433-D7CCD35A2403}"/>
              </c:ext>
            </c:extLst>
          </c:dPt>
          <c:dPt>
            <c:idx val="5"/>
            <c:bubble3D val="0"/>
            <c:spPr>
              <a:solidFill>
                <a:schemeClr val="accent1">
                  <a:tint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486-4F53-A433-D7CCD35A2403}"/>
              </c:ext>
            </c:extLst>
          </c:dPt>
          <c:dPt>
            <c:idx val="6"/>
            <c:bubble3D val="0"/>
            <c:spPr>
              <a:solidFill>
                <a:schemeClr val="accent1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486-4F53-A433-D7CCD35A2403}"/>
              </c:ext>
            </c:extLst>
          </c:dPt>
          <c:dPt>
            <c:idx val="7"/>
            <c:bubble3D val="0"/>
            <c:spPr>
              <a:solidFill>
                <a:schemeClr val="accent1">
                  <a:tint val="8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486-4F53-A433-D7CCD35A2403}"/>
              </c:ext>
            </c:extLst>
          </c:dPt>
          <c:dPt>
            <c:idx val="8"/>
            <c:bubble3D val="0"/>
            <c:spPr>
              <a:solidFill>
                <a:schemeClr val="accent1">
                  <a:tint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0486-4F53-A433-D7CCD35A2403}"/>
              </c:ext>
            </c:extLst>
          </c:dPt>
          <c:dPt>
            <c:idx val="9"/>
            <c:bubble3D val="0"/>
            <c:spPr>
              <a:solidFill>
                <a:schemeClr val="accent1">
                  <a:tint val="9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0486-4F53-A433-D7CCD35A2403}"/>
              </c:ext>
            </c:extLst>
          </c:dPt>
          <c:dPt>
            <c:idx val="10"/>
            <c:bubble3D val="0"/>
            <c:spPr>
              <a:solidFill>
                <a:schemeClr val="accent1">
                  <a:shade val="9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0486-4F53-A433-D7CCD35A2403}"/>
              </c:ext>
            </c:extLst>
          </c:dPt>
          <c:dPt>
            <c:idx val="11"/>
            <c:bubble3D val="0"/>
            <c:spPr>
              <a:solidFill>
                <a:schemeClr val="accent1">
                  <a:shade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0486-4F53-A433-D7CCD35A2403}"/>
              </c:ext>
            </c:extLst>
          </c:dPt>
          <c:dPt>
            <c:idx val="12"/>
            <c:bubble3D val="0"/>
            <c:spPr>
              <a:solidFill>
                <a:schemeClr val="accent1">
                  <a:shade val="8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0486-4F53-A433-D7CCD35A2403}"/>
              </c:ext>
            </c:extLst>
          </c:dPt>
          <c:dPt>
            <c:idx val="13"/>
            <c:bubble3D val="0"/>
            <c:spPr>
              <a:solidFill>
                <a:schemeClr val="accent1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0486-4F53-A433-D7CCD35A2403}"/>
              </c:ext>
            </c:extLst>
          </c:dPt>
          <c:dPt>
            <c:idx val="14"/>
            <c:bubble3D val="0"/>
            <c:spPr>
              <a:solidFill>
                <a:schemeClr val="accent1">
                  <a:shade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0486-4F53-A433-D7CCD35A2403}"/>
              </c:ext>
            </c:extLst>
          </c:dPt>
          <c:dPt>
            <c:idx val="15"/>
            <c:bubble3D val="0"/>
            <c:spPr>
              <a:solidFill>
                <a:schemeClr val="accent1">
                  <a:shade val="6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0486-4F53-A433-D7CCD35A2403}"/>
              </c:ext>
            </c:extLst>
          </c:dPt>
          <c:dPt>
            <c:idx val="16"/>
            <c:bubble3D val="0"/>
            <c:spPr>
              <a:solidFill>
                <a:schemeClr val="accent1">
                  <a:shade val="5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0486-4F53-A433-D7CCD35A2403}"/>
              </c:ext>
            </c:extLst>
          </c:dPt>
          <c:dPt>
            <c:idx val="17"/>
            <c:bubble3D val="0"/>
            <c:spPr>
              <a:solidFill>
                <a:schemeClr val="accent1">
                  <a:shade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0486-4F53-A433-D7CCD35A2403}"/>
              </c:ext>
            </c:extLst>
          </c:dPt>
          <c:dPt>
            <c:idx val="18"/>
            <c:bubble3D val="0"/>
            <c:spPr>
              <a:solidFill>
                <a:schemeClr val="accent1">
                  <a:shade val="4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0486-4F53-A433-D7CCD35A2403}"/>
              </c:ext>
            </c:extLst>
          </c:dPt>
          <c:dPt>
            <c:idx val="19"/>
            <c:bubble3D val="0"/>
            <c:spPr>
              <a:solidFill>
                <a:schemeClr val="accent1">
                  <a:shade val="3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0486-4F53-A433-D7CCD35A240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86-4F53-A433-D7CCD35A2403}"/>
                </c:ext>
              </c:extLst>
            </c:dLbl>
            <c:dLbl>
              <c:idx val="1"/>
              <c:layout>
                <c:manualLayout>
                  <c:x val="5.7693551774317113E-2"/>
                  <c:y val="8.3659522076971624E-2"/>
                </c:manualLayout>
              </c:layout>
              <c:tx>
                <c:rich>
                  <a:bodyPr/>
                  <a:lstStyle/>
                  <a:p>
                    <a:fld id="{24A49833-F7AF-4B5A-B345-D87A0C03D30A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E19037FF-616B-4F98-8EBA-931C44D158E4}" type="CATEGORYNAME">
                      <a:rPr lang="en-US" baseline="0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E598C50F-4DFB-49BA-B10F-C24C8D3DA5D3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0486-4F53-A433-D7CCD35A2403}"/>
                </c:ext>
              </c:extLst>
            </c:dLbl>
            <c:dLbl>
              <c:idx val="2"/>
              <c:layout>
                <c:manualLayout>
                  <c:x val="3.8256055857949035E-2"/>
                  <c:y val="-3.2375218280963759E-3"/>
                </c:manualLayout>
              </c:layout>
              <c:tx>
                <c:rich>
                  <a:bodyPr/>
                  <a:lstStyle/>
                  <a:p>
                    <a:fld id="{956C53FE-BB51-4E8B-B147-AB79EF99B3C6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CB0B650F-7121-4854-A248-DCA90B957A50}" type="CATEGORYNAME">
                      <a:rPr lang="en-US" baseline="0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3AB6CE0A-298F-4D7C-8D35-0A122B3AF842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0486-4F53-A433-D7CCD35A2403}"/>
                </c:ext>
              </c:extLst>
            </c:dLbl>
            <c:dLbl>
              <c:idx val="3"/>
              <c:layout>
                <c:manualLayout>
                  <c:x val="-6.0394696009326905E-2"/>
                  <c:y val="4.1005093703207112E-3"/>
                </c:manualLayout>
              </c:layout>
              <c:tx>
                <c:rich>
                  <a:bodyPr/>
                  <a:lstStyle/>
                  <a:p>
                    <a:fld id="{9AEB30F8-D3CB-48F3-90BA-E5B520F12D8F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A7BF6A6D-9E80-4F61-910C-E8577B207CE1}" type="CATEGORYNAME">
                      <a:rPr lang="en-US" baseline="0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C979575C-F747-4A4A-99DC-88E83B873CD0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0486-4F53-A433-D7CCD35A2403}"/>
                </c:ext>
              </c:extLst>
            </c:dLbl>
            <c:dLbl>
              <c:idx val="4"/>
              <c:layout>
                <c:manualLayout>
                  <c:x val="-2.5710385110574795E-2"/>
                  <c:y val="-4.7548866504760437E-2"/>
                </c:manualLayout>
              </c:layout>
              <c:tx>
                <c:rich>
                  <a:bodyPr/>
                  <a:lstStyle/>
                  <a:p>
                    <a:fld id="{7777D18E-A899-4761-8218-FD4D4C9267C0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C52F3860-E9EE-4105-9290-246A0D34BDA4}" type="CATEGORYNAME">
                      <a:rPr lang="en-US" baseline="0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34DFF60F-DFB1-4FE1-BBB2-91B0C5D9B1CD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0486-4F53-A433-D7CCD35A2403}"/>
                </c:ext>
              </c:extLst>
            </c:dLbl>
            <c:dLbl>
              <c:idx val="5"/>
              <c:layout>
                <c:manualLayout>
                  <c:x val="-5.8464692178382301E-2"/>
                  <c:y val="-3.4758652743932798E-2"/>
                </c:manualLayout>
              </c:layout>
              <c:tx>
                <c:rich>
                  <a:bodyPr/>
                  <a:lstStyle/>
                  <a:p>
                    <a:fld id="{15E72FFB-785A-4225-A84B-2CE9F34E84BA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C68BF583-F445-4B5C-A6E8-7900069DDEE6}" type="CATEGORYNAME">
                      <a:rPr lang="en-US" baseline="0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F8F63AFC-06CD-4898-BAEC-0D1DDEC6831B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0486-4F53-A433-D7CCD35A2403}"/>
                </c:ext>
              </c:extLst>
            </c:dLbl>
            <c:dLbl>
              <c:idx val="6"/>
              <c:layout>
                <c:manualLayout>
                  <c:x val="-2.9371364491180281E-2"/>
                  <c:y val="-4.4062963808418745E-2"/>
                </c:manualLayout>
              </c:layout>
              <c:tx>
                <c:rich>
                  <a:bodyPr/>
                  <a:lstStyle/>
                  <a:p>
                    <a:fld id="{D30FAD94-F3BB-457E-B4D9-D0EA384177FE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078C3B7C-CC48-4950-AC18-862AFBB5C684}" type="CATEGORYNAME">
                      <a:rPr lang="en-US" baseline="0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81148FFF-6375-42FA-9EB2-53AB724B8FE7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0486-4F53-A433-D7CCD35A2403}"/>
                </c:ext>
              </c:extLst>
            </c:dLbl>
            <c:dLbl>
              <c:idx val="7"/>
              <c:layout>
                <c:manualLayout>
                  <c:x val="-2.0765100406198611E-2"/>
                  <c:y val="-3.9650373891942751E-2"/>
                </c:manualLayout>
              </c:layout>
              <c:tx>
                <c:rich>
                  <a:bodyPr/>
                  <a:lstStyle/>
                  <a:p>
                    <a:fld id="{F6770815-D19F-4547-B75C-997DC784427A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6521AB5A-D07F-4926-839B-811ED945E1D9}" type="CATEGORYNAME">
                      <a:rPr lang="en-US" baseline="0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4263A5F4-3252-435A-9CB4-AC88D745DA5B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0486-4F53-A433-D7CCD35A2403}"/>
                </c:ext>
              </c:extLst>
            </c:dLbl>
            <c:dLbl>
              <c:idx val="8"/>
              <c:layout>
                <c:manualLayout>
                  <c:x val="-9.2298961791413333E-3"/>
                  <c:y val="-5.8218695481264812E-3"/>
                </c:manualLayout>
              </c:layout>
              <c:tx>
                <c:rich>
                  <a:bodyPr/>
                  <a:lstStyle/>
                  <a:p>
                    <a:fld id="{D63F2114-5C6F-47EB-B077-2DE381FA25E1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4ACD0D31-F1F6-4914-BDB2-C7508EBA3A94}" type="CATEGORYNAME">
                      <a:rPr lang="en-US" baseline="0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5FC51AE8-3957-46C6-AD3C-4D00E7FD65E3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0486-4F53-A433-D7CCD35A2403}"/>
                </c:ext>
              </c:extLst>
            </c:dLbl>
            <c:dLbl>
              <c:idx val="9"/>
              <c:layout>
                <c:manualLayout>
                  <c:x val="-5.5554616686492352E-3"/>
                  <c:y val="-3.0565350786470741E-2"/>
                </c:manualLayout>
              </c:layout>
              <c:tx>
                <c:rich>
                  <a:bodyPr/>
                  <a:lstStyle/>
                  <a:p>
                    <a:fld id="{70CB935F-67DE-40A1-AD9E-4700D94D70F6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D77EFC5B-81BA-40EF-A02A-B51D3DCF7F69}" type="CATEGORYNAME">
                      <a:rPr lang="en-US" baseline="0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CCD3F27C-E392-464C-9459-D8BB5B970D8E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0486-4F53-A433-D7CCD35A2403}"/>
                </c:ext>
              </c:extLst>
            </c:dLbl>
            <c:dLbl>
              <c:idx val="10"/>
              <c:layout>
                <c:manualLayout>
                  <c:x val="0.10642760165969556"/>
                  <c:y val="5.7094471259432747E-2"/>
                </c:manualLayout>
              </c:layout>
              <c:tx>
                <c:rich>
                  <a:bodyPr/>
                  <a:lstStyle/>
                  <a:p>
                    <a:fld id="{584E4E9C-B58D-4659-9F54-65CEE3D6F2AF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D3BC2486-243E-41B5-8A32-3D68A67273FD}" type="CATEGORYNAME">
                      <a:rPr lang="en-US" baseline="0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6E975870-1FCD-41DB-A500-C1C803273EBC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0486-4F53-A433-D7CCD35A2403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486-4F53-A433-D7CCD35A2403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486-4F53-A433-D7CCD35A2403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486-4F53-A433-D7CCD35A2403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0486-4F53-A433-D7CCD35A2403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0486-4F53-A433-D7CCD35A2403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0486-4F53-A433-D7CCD35A2403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0486-4F53-A433-D7CCD35A2403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0486-4F53-A433-D7CCD35A2403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0486-4F53-A433-D7CCD35A2403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2"/>
                    </a:solidFill>
                    <a:latin typeface="+mn-lt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'Additional Data'!$K$3:$K$22</c:f>
              <c:strCache>
                <c:ptCount val="20"/>
                <c:pt idx="0">
                  <c:v>#N/A</c:v>
                </c:pt>
                <c:pt idx="1">
                  <c:v>Family Home</c:v>
                </c:pt>
                <c:pt idx="2">
                  <c:v>Family &amp; Entertainment</c:v>
                </c:pt>
                <c:pt idx="3">
                  <c:v>Medical</c:v>
                </c:pt>
                <c:pt idx="4">
                  <c:v>Motor Vehicles/Travel</c:v>
                </c:pt>
                <c:pt idx="5">
                  <c:v>Pets</c:v>
                </c:pt>
                <c:pt idx="6">
                  <c:v>Gifts &amp; Donations</c:v>
                </c:pt>
                <c:pt idx="7">
                  <c:v>Education</c:v>
                </c:pt>
                <c:pt idx="8">
                  <c:v>Other Expenses</c:v>
                </c:pt>
                <c:pt idx="9">
                  <c:v>Major Purchases</c:v>
                </c:pt>
                <c:pt idx="10">
                  <c:v>Holidays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strCache>
            </c:strRef>
          </c:cat>
          <c:val>
            <c:numRef>
              <c:f>'Additional Data'!$L$3:$L$22</c:f>
              <c:numCache>
                <c:formatCode>General</c:formatCode>
                <c:ptCount val="20"/>
                <c:pt idx="0">
                  <c:v>#N/A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Expenses!$M$3:$M$22</c15:f>
                <c15:dlblRangeCache>
                  <c:ptCount val="20"/>
                  <c:pt idx="0">
                    <c:v>$0</c:v>
                  </c:pt>
                  <c:pt idx="1">
                    <c:v>$0</c:v>
                  </c:pt>
                  <c:pt idx="2">
                    <c:v>$0</c:v>
                  </c:pt>
                  <c:pt idx="3">
                    <c:v>$0</c:v>
                  </c:pt>
                  <c:pt idx="4">
                    <c:v>$0</c:v>
                  </c:pt>
                  <c:pt idx="5">
                    <c:v>$0</c:v>
                  </c:pt>
                  <c:pt idx="6">
                    <c:v>$0</c:v>
                  </c:pt>
                  <c:pt idx="7">
                    <c:v>$0</c:v>
                  </c:pt>
                  <c:pt idx="8">
                    <c:v>$0</c:v>
                  </c:pt>
                  <c:pt idx="9">
                    <c:v>$0</c:v>
                  </c:pt>
                  <c:pt idx="10">
                    <c:v>$0</c:v>
                  </c:pt>
                  <c:pt idx="11">
                    <c:v>$0</c:v>
                  </c:pt>
                  <c:pt idx="12">
                    <c:v>$0</c:v>
                  </c:pt>
                  <c:pt idx="13">
                    <c:v>$0</c:v>
                  </c:pt>
                  <c:pt idx="14">
                    <c:v>$0</c:v>
                  </c:pt>
                  <c:pt idx="15">
                    <c:v>$0</c:v>
                  </c:pt>
                  <c:pt idx="16">
                    <c:v>$0</c:v>
                  </c:pt>
                  <c:pt idx="17">
                    <c:v>$0</c:v>
                  </c:pt>
                  <c:pt idx="18">
                    <c:v>$0</c:v>
                  </c:pt>
                  <c:pt idx="19">
                    <c:v>$0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8-0486-4F53-A433-D7CCD35A2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5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C69C598-507F-4EA0-8C6F-71AC8B1E2516}">
  <sheetPr>
    <tabColor theme="6"/>
  </sheetPr>
  <sheetViews>
    <sheetView zoomScale="7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harianwealth.com.au/" TargetMode="External"/><Relationship Id="rId7" Type="http://schemas.openxmlformats.org/officeDocument/2006/relationships/hyperlink" Target="#'Monthly Cashflow'!A1"/><Relationship Id="rId2" Type="http://schemas.openxmlformats.org/officeDocument/2006/relationships/hyperlink" Target="#Income!A1"/><Relationship Id="rId1" Type="http://schemas.openxmlformats.org/officeDocument/2006/relationships/hyperlink" Target="#Expenses!A1"/><Relationship Id="rId6" Type="http://schemas.openxmlformats.org/officeDocument/2006/relationships/hyperlink" Target="#'Monthly Expenses'!A1"/><Relationship Id="rId5" Type="http://schemas.openxmlformats.org/officeDocument/2006/relationships/hyperlink" Target="#'Monthly Income'!A1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Monthly Budget Report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Monthly Budget Report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Monthly Budget Report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Monthly Budget Report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hyperlink" Target="#'Monthly Budget Report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3339</xdr:colOff>
      <xdr:row>3</xdr:row>
      <xdr:rowOff>24425</xdr:rowOff>
    </xdr:from>
    <xdr:to>
      <xdr:col>2</xdr:col>
      <xdr:colOff>409575</xdr:colOff>
      <xdr:row>3</xdr:row>
      <xdr:rowOff>298745</xdr:rowOff>
    </xdr:to>
    <xdr:sp macro="" textlink="">
      <xdr:nvSpPr>
        <xdr:cNvPr id="3" name="Enter Expenses" descr="&quot;&quot;" title="Enter Expenses button">
          <a:hlinkClick xmlns:r="http://schemas.openxmlformats.org/officeDocument/2006/relationships" r:id="rId1" tooltip="Click to view or enter expenses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55739" y="1376975"/>
          <a:ext cx="1444461" cy="274320"/>
        </a:xfrm>
        <a:prstGeom prst="rect">
          <a:avLst/>
        </a:prstGeom>
        <a:solidFill>
          <a:srgbClr val="C00000">
            <a:alpha val="50000"/>
          </a:srgbClr>
        </a:solidFill>
        <a:ln>
          <a:solidFill>
            <a:schemeClr val="bg1"/>
          </a:solidFill>
        </a:ln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Enter</a:t>
          </a:r>
          <a:r>
            <a:rPr lang="en-US" sz="1100">
              <a:solidFill>
                <a:schemeClr val="tx2"/>
              </a:solidFill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Expenses</a:t>
          </a:r>
        </a:p>
      </xdr:txBody>
    </xdr:sp>
    <xdr:clientData fPrintsWithSheet="0"/>
  </xdr:twoCellAnchor>
  <xdr:twoCellAnchor>
    <xdr:from>
      <xdr:col>0</xdr:col>
      <xdr:colOff>149225</xdr:colOff>
      <xdr:row>2</xdr:row>
      <xdr:rowOff>49741</xdr:rowOff>
    </xdr:from>
    <xdr:to>
      <xdr:col>2</xdr:col>
      <xdr:colOff>406739</xdr:colOff>
      <xdr:row>2</xdr:row>
      <xdr:rowOff>324061</xdr:rowOff>
    </xdr:to>
    <xdr:sp macro="" textlink="">
      <xdr:nvSpPr>
        <xdr:cNvPr id="7" name="Enter Expenses" descr="&quot;&quot;" title="Enter Expenses button">
          <a:hlinkClick xmlns:r="http://schemas.openxmlformats.org/officeDocument/2006/relationships" r:id="rId2" tooltip="Click to view or enter expenses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49225" y="1049866"/>
          <a:ext cx="1448139" cy="274320"/>
        </a:xfrm>
        <a:prstGeom prst="rect">
          <a:avLst/>
        </a:prstGeom>
        <a:solidFill>
          <a:srgbClr val="1D98C2">
            <a:alpha val="75000"/>
          </a:srgbClr>
        </a:solidFill>
        <a:ln>
          <a:solidFill>
            <a:schemeClr val="bg1"/>
          </a:solidFill>
        </a:ln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Enter</a:t>
          </a:r>
          <a:r>
            <a:rPr lang="en-US" sz="1100">
              <a:solidFill>
                <a:schemeClr val="tx2"/>
              </a:solidFill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Income</a:t>
          </a:r>
        </a:p>
      </xdr:txBody>
    </xdr:sp>
    <xdr:clientData fPrintsWithSheet="0"/>
  </xdr:twoCellAnchor>
  <xdr:twoCellAnchor editAs="oneCell">
    <xdr:from>
      <xdr:col>0</xdr:col>
      <xdr:colOff>95250</xdr:colOff>
      <xdr:row>0</xdr:row>
      <xdr:rowOff>180974</xdr:rowOff>
    </xdr:from>
    <xdr:to>
      <xdr:col>3</xdr:col>
      <xdr:colOff>16672</xdr:colOff>
      <xdr:row>0</xdr:row>
      <xdr:rowOff>828551</xdr:rowOff>
    </xdr:to>
    <xdr:pic>
      <xdr:nvPicPr>
        <xdr:cNvPr id="4" name="Pictur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FE9BCAF-2F31-4D0D-9A45-FC5F9EBB9C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5250" y="1076324"/>
          <a:ext cx="2778922" cy="647577"/>
        </a:xfrm>
        <a:prstGeom prst="rect">
          <a:avLst/>
        </a:prstGeom>
      </xdr:spPr>
    </xdr:pic>
    <xdr:clientData/>
  </xdr:twoCellAnchor>
  <xdr:twoCellAnchor>
    <xdr:from>
      <xdr:col>0</xdr:col>
      <xdr:colOff>146214</xdr:colOff>
      <xdr:row>3</xdr:row>
      <xdr:rowOff>348275</xdr:rowOff>
    </xdr:from>
    <xdr:to>
      <xdr:col>2</xdr:col>
      <xdr:colOff>400050</xdr:colOff>
      <xdr:row>4</xdr:row>
      <xdr:rowOff>270170</xdr:rowOff>
    </xdr:to>
    <xdr:sp macro="" textlink="">
      <xdr:nvSpPr>
        <xdr:cNvPr id="49" name="Enter Expenses" descr="&quot;&quot;" title="Enter Expenses button">
          <a:hlinkClick xmlns:r="http://schemas.openxmlformats.org/officeDocument/2006/relationships" r:id="rId5" tooltip="Click to view or enter expenses"/>
          <a:extLst>
            <a:ext uri="{FF2B5EF4-FFF2-40B4-BE49-F238E27FC236}">
              <a16:creationId xmlns:a16="http://schemas.microsoft.com/office/drawing/2014/main" id="{52CD2212-7AE7-41E8-91DF-CDB11D1657FD}"/>
            </a:ext>
          </a:extLst>
        </xdr:cNvPr>
        <xdr:cNvSpPr/>
      </xdr:nvSpPr>
      <xdr:spPr>
        <a:xfrm>
          <a:off x="146214" y="1700825"/>
          <a:ext cx="1511136" cy="27432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bg1"/>
          </a:solidFill>
        </a:ln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Monthly Income</a:t>
          </a:r>
        </a:p>
      </xdr:txBody>
    </xdr:sp>
    <xdr:clientData fPrintsWithSheet="0"/>
  </xdr:twoCellAnchor>
  <xdr:twoCellAnchor>
    <xdr:from>
      <xdr:col>0</xdr:col>
      <xdr:colOff>146214</xdr:colOff>
      <xdr:row>4</xdr:row>
      <xdr:rowOff>329225</xdr:rowOff>
    </xdr:from>
    <xdr:to>
      <xdr:col>2</xdr:col>
      <xdr:colOff>400050</xdr:colOff>
      <xdr:row>5</xdr:row>
      <xdr:rowOff>251120</xdr:rowOff>
    </xdr:to>
    <xdr:sp macro="" textlink="">
      <xdr:nvSpPr>
        <xdr:cNvPr id="50" name="Enter Expenses" descr="&quot;&quot;" title="Enter Expenses button">
          <a:hlinkClick xmlns:r="http://schemas.openxmlformats.org/officeDocument/2006/relationships" r:id="rId6" tooltip="Click to view or enter expenses"/>
          <a:extLst>
            <a:ext uri="{FF2B5EF4-FFF2-40B4-BE49-F238E27FC236}">
              <a16:creationId xmlns:a16="http://schemas.microsoft.com/office/drawing/2014/main" id="{65746013-39E6-4F1D-8E00-0F7B5A76584C}"/>
            </a:ext>
          </a:extLst>
        </xdr:cNvPr>
        <xdr:cNvSpPr/>
      </xdr:nvSpPr>
      <xdr:spPr>
        <a:xfrm>
          <a:off x="146214" y="2034200"/>
          <a:ext cx="1511136" cy="274320"/>
        </a:xfrm>
        <a:prstGeom prst="rect">
          <a:avLst/>
        </a:prstGeom>
        <a:solidFill>
          <a:srgbClr val="C4CDA7"/>
        </a:solidFill>
        <a:ln>
          <a:solidFill>
            <a:schemeClr val="bg1"/>
          </a:solidFill>
        </a:ln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Monthly</a:t>
          </a:r>
          <a:r>
            <a:rPr lang="en-US" sz="1100" baseline="0">
              <a:solidFill>
                <a:schemeClr val="bg1"/>
              </a:solidFill>
              <a:latin typeface="+mn-lt"/>
              <a:ea typeface="+mn-ea"/>
              <a:cs typeface="+mn-cs"/>
            </a:rPr>
            <a:t> Expenses</a:t>
          </a:r>
          <a:endParaRPr lang="en-US" sz="1100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0</xdr:col>
      <xdr:colOff>146214</xdr:colOff>
      <xdr:row>5</xdr:row>
      <xdr:rowOff>319700</xdr:rowOff>
    </xdr:from>
    <xdr:to>
      <xdr:col>2</xdr:col>
      <xdr:colOff>400050</xdr:colOff>
      <xdr:row>6</xdr:row>
      <xdr:rowOff>241595</xdr:rowOff>
    </xdr:to>
    <xdr:sp macro="" textlink="">
      <xdr:nvSpPr>
        <xdr:cNvPr id="51" name="Enter Expenses" descr="&quot;&quot;" title="Enter Expenses button">
          <a:hlinkClick xmlns:r="http://schemas.openxmlformats.org/officeDocument/2006/relationships" r:id="rId7" tooltip="Click to view or enter expenses"/>
          <a:extLst>
            <a:ext uri="{FF2B5EF4-FFF2-40B4-BE49-F238E27FC236}">
              <a16:creationId xmlns:a16="http://schemas.microsoft.com/office/drawing/2014/main" id="{5D63808E-EBD5-4563-BCE5-326E8D2004E0}"/>
            </a:ext>
          </a:extLst>
        </xdr:cNvPr>
        <xdr:cNvSpPr/>
      </xdr:nvSpPr>
      <xdr:spPr>
        <a:xfrm>
          <a:off x="146214" y="2377100"/>
          <a:ext cx="1511136" cy="274320"/>
        </a:xfrm>
        <a:prstGeom prst="rect">
          <a:avLst/>
        </a:prstGeom>
        <a:solidFill>
          <a:srgbClr val="C4CDA7"/>
        </a:solidFill>
        <a:ln>
          <a:solidFill>
            <a:schemeClr val="bg1"/>
          </a:solidFill>
        </a:ln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Monthly Cashflow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0</xdr:row>
      <xdr:rowOff>114300</xdr:rowOff>
    </xdr:from>
    <xdr:to>
      <xdr:col>7</xdr:col>
      <xdr:colOff>1680972</xdr:colOff>
      <xdr:row>0</xdr:row>
      <xdr:rowOff>388620</xdr:rowOff>
    </xdr:to>
    <xdr:sp macro="" textlink="">
      <xdr:nvSpPr>
        <xdr:cNvPr id="2" name="Budget Report" descr="&quot;&quot;" title="Budget Report button">
          <a:hlinkClick xmlns:r="http://schemas.openxmlformats.org/officeDocument/2006/relationships" r:id="rId1" tooltip="Click to view Budget Report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223000" y="114300"/>
          <a:ext cx="1490472" cy="274320"/>
        </a:xfrm>
        <a:prstGeom prst="rect">
          <a:avLst/>
        </a:prstGeom>
        <a:solidFill>
          <a:srgbClr val="1D98C2">
            <a:alpha val="75000"/>
          </a:srgbClr>
        </a:solidFill>
        <a:ln>
          <a:solidFill>
            <a:schemeClr val="bg1"/>
          </a:solidFill>
        </a:ln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Budget </a:t>
          </a:r>
          <a:r>
            <a:rPr lang="en-US" sz="1100">
              <a:solidFill>
                <a:schemeClr val="bg1"/>
              </a:solidFill>
              <a:latin typeface="Lato Light" panose="020F0502020204030203" pitchFamily="34" charset="0"/>
              <a:ea typeface="Lato Light" panose="020F0502020204030203" pitchFamily="34" charset="0"/>
              <a:cs typeface="Lato Light" panose="020F0502020204030203" pitchFamily="34" charset="0"/>
            </a:rPr>
            <a:t>Report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0</xdr:row>
      <xdr:rowOff>114300</xdr:rowOff>
    </xdr:from>
    <xdr:to>
      <xdr:col>8</xdr:col>
      <xdr:colOff>1680972</xdr:colOff>
      <xdr:row>0</xdr:row>
      <xdr:rowOff>388620</xdr:rowOff>
    </xdr:to>
    <xdr:sp macro="" textlink="">
      <xdr:nvSpPr>
        <xdr:cNvPr id="3" name="Budget Report" descr="&quot;&quot;" title="Budget Report button">
          <a:hlinkClick xmlns:r="http://schemas.openxmlformats.org/officeDocument/2006/relationships" r:id="rId1" tooltip="Click to view Budget Report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134225" y="114300"/>
          <a:ext cx="1490472" cy="274320"/>
        </a:xfrm>
        <a:prstGeom prst="rect">
          <a:avLst/>
        </a:prstGeom>
        <a:solidFill>
          <a:srgbClr val="1D98C2">
            <a:alpha val="75000"/>
          </a:srgbClr>
        </a:solidFill>
        <a:ln>
          <a:solidFill>
            <a:schemeClr val="bg1"/>
          </a:solidFill>
        </a:ln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Budget Report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285750</xdr:colOff>
      <xdr:row>0</xdr:row>
      <xdr:rowOff>114300</xdr:rowOff>
    </xdr:from>
    <xdr:to>
      <xdr:col>13</xdr:col>
      <xdr:colOff>887222</xdr:colOff>
      <xdr:row>0</xdr:row>
      <xdr:rowOff>388620</xdr:rowOff>
    </xdr:to>
    <xdr:sp macro="" textlink="">
      <xdr:nvSpPr>
        <xdr:cNvPr id="2" name="Budget Report" descr="&quot;&quot;" title="Budget Report button">
          <a:hlinkClick xmlns:r="http://schemas.openxmlformats.org/officeDocument/2006/relationships" r:id="rId1" tooltip="Click to view Budget Report"/>
          <a:extLst>
            <a:ext uri="{FF2B5EF4-FFF2-40B4-BE49-F238E27FC236}">
              <a16:creationId xmlns:a16="http://schemas.microsoft.com/office/drawing/2014/main" id="{289C2D63-378E-49A3-A309-5F49183B4FCB}"/>
            </a:ext>
          </a:extLst>
        </xdr:cNvPr>
        <xdr:cNvSpPr/>
      </xdr:nvSpPr>
      <xdr:spPr>
        <a:xfrm>
          <a:off x="11315700" y="114300"/>
          <a:ext cx="1487297" cy="274320"/>
        </a:xfrm>
        <a:prstGeom prst="rect">
          <a:avLst/>
        </a:prstGeom>
        <a:solidFill>
          <a:srgbClr val="1D98C2">
            <a:alpha val="75000"/>
          </a:srgbClr>
        </a:solidFill>
        <a:ln>
          <a:solidFill>
            <a:schemeClr val="bg1"/>
          </a:solidFill>
        </a:ln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Budget Report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285750</xdr:colOff>
      <xdr:row>0</xdr:row>
      <xdr:rowOff>114300</xdr:rowOff>
    </xdr:from>
    <xdr:to>
      <xdr:col>13</xdr:col>
      <xdr:colOff>887222</xdr:colOff>
      <xdr:row>0</xdr:row>
      <xdr:rowOff>388620</xdr:rowOff>
    </xdr:to>
    <xdr:sp macro="" textlink="">
      <xdr:nvSpPr>
        <xdr:cNvPr id="2" name="Budget Report" descr="&quot;&quot;" title="Budget Report button">
          <a:hlinkClick xmlns:r="http://schemas.openxmlformats.org/officeDocument/2006/relationships" r:id="rId1" tooltip="Click to view Budget Report"/>
          <a:extLst>
            <a:ext uri="{FF2B5EF4-FFF2-40B4-BE49-F238E27FC236}">
              <a16:creationId xmlns:a16="http://schemas.microsoft.com/office/drawing/2014/main" id="{8D51A5C3-D2AF-46D8-8412-B4F43A616027}"/>
            </a:ext>
          </a:extLst>
        </xdr:cNvPr>
        <xdr:cNvSpPr/>
      </xdr:nvSpPr>
      <xdr:spPr>
        <a:xfrm>
          <a:off x="11355917" y="114300"/>
          <a:ext cx="1490472" cy="274320"/>
        </a:xfrm>
        <a:prstGeom prst="rect">
          <a:avLst/>
        </a:prstGeom>
        <a:solidFill>
          <a:srgbClr val="1D98C2">
            <a:alpha val="75000"/>
          </a:srgbClr>
        </a:solidFill>
        <a:ln>
          <a:solidFill>
            <a:schemeClr val="bg1"/>
          </a:solidFill>
        </a:ln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Budget Report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285750</xdr:colOff>
      <xdr:row>0</xdr:row>
      <xdr:rowOff>114300</xdr:rowOff>
    </xdr:from>
    <xdr:to>
      <xdr:col>13</xdr:col>
      <xdr:colOff>887222</xdr:colOff>
      <xdr:row>0</xdr:row>
      <xdr:rowOff>388620</xdr:rowOff>
    </xdr:to>
    <xdr:sp macro="" textlink="">
      <xdr:nvSpPr>
        <xdr:cNvPr id="2" name="Budget Report" descr="&quot;&quot;" title="Budget Report button">
          <a:hlinkClick xmlns:r="http://schemas.openxmlformats.org/officeDocument/2006/relationships" r:id="rId1" tooltip="Click to view Budget Report"/>
          <a:extLst>
            <a:ext uri="{FF2B5EF4-FFF2-40B4-BE49-F238E27FC236}">
              <a16:creationId xmlns:a16="http://schemas.microsoft.com/office/drawing/2014/main" id="{6E300466-0362-4764-AD64-703391D27134}"/>
            </a:ext>
          </a:extLst>
        </xdr:cNvPr>
        <xdr:cNvSpPr/>
      </xdr:nvSpPr>
      <xdr:spPr>
        <a:xfrm>
          <a:off x="11315700" y="114300"/>
          <a:ext cx="1487297" cy="274320"/>
        </a:xfrm>
        <a:prstGeom prst="rect">
          <a:avLst/>
        </a:prstGeom>
        <a:solidFill>
          <a:srgbClr val="1D98C2">
            <a:alpha val="75000"/>
          </a:srgbClr>
        </a:solidFill>
        <a:ln>
          <a:solidFill>
            <a:schemeClr val="bg1"/>
          </a:solidFill>
        </a:ln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Budget Report</a:t>
          </a:r>
        </a:p>
      </xdr:txBody>
    </xdr:sp>
    <xdr:clientData fPrintsWithSheet="0"/>
  </xdr:twoCellAnchor>
  <xdr:twoCellAnchor>
    <xdr:from>
      <xdr:col>4</xdr:col>
      <xdr:colOff>829643</xdr:colOff>
      <xdr:row>1</xdr:row>
      <xdr:rowOff>101817</xdr:rowOff>
    </xdr:from>
    <xdr:to>
      <xdr:col>13</xdr:col>
      <xdr:colOff>882562</xdr:colOff>
      <xdr:row>14</xdr:row>
      <xdr:rowOff>91236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A53AF10-CA02-40B4-9146-3F8A749D4C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</xdr:row>
      <xdr:rowOff>99483</xdr:rowOff>
    </xdr:from>
    <xdr:to>
      <xdr:col>4</xdr:col>
      <xdr:colOff>762000</xdr:colOff>
      <xdr:row>14</xdr:row>
      <xdr:rowOff>91017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BB0427B-E28E-471A-B3AD-2CA9532AD7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0137" cy="606729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4DAC138-4E21-4F53-80AA-09B7EA1E08B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Income" displayName="Income" ref="B2:H30" totalsRowCount="1" headerRowDxfId="101" totalsRowDxfId="100">
  <autoFilter ref="B2:H29" xr:uid="{00000000-0009-0000-0100-000005000000}"/>
  <sortState xmlns:xlrd2="http://schemas.microsoft.com/office/spreadsheetml/2017/richdata2" ref="B3:I68">
    <sortCondition ref="B2:B67"/>
  </sortState>
  <tableColumns count="7">
    <tableColumn id="2" xr3:uid="{00000000-0010-0000-0000-000002000000}" name="Description" totalsRowLabel="Total" totalsRowDxfId="6"/>
    <tableColumn id="3" xr3:uid="{00000000-0010-0000-0000-000003000000}" name="Instalment" totalsRowFunction="sum" dataDxfId="20" totalsRowDxfId="5"/>
    <tableColumn id="4" xr3:uid="{00000000-0010-0000-0000-000004000000}" name="Frequency" dataDxfId="19" totalsRowDxfId="4"/>
    <tableColumn id="1" xr3:uid="{9180E520-359F-45E3-B6B7-B8570017CAD2}" name="Month Due" dataDxfId="18" totalsRowDxfId="3"/>
    <tableColumn id="7" xr3:uid="{C05DD2AF-6519-44F2-8F1C-4372380C9CFB}" name="Monthly/Instalment Income" dataDxfId="17" totalsRowDxfId="2">
      <calculatedColumnFormula>IFERROR(IF(Income[[#This Row],[Instalment]]="","",IF(OR(Income[[#This Row],[Frequency]]="Annually",Income[[#This Row],[Frequency]]="Quarterly"),Income[[#This Row],[Instalment]],Income[[#This Row],[Annual Income]]/12)),"")</calculatedColumnFormula>
    </tableColumn>
    <tableColumn id="5" xr3:uid="{00000000-0010-0000-0000-000005000000}" name="Annual Income" totalsRowFunction="sum" dataDxfId="16" totalsRowDxfId="1">
      <calculatedColumnFormula>IF(C3&gt;0,IF(D3="Weekly",C3*52,IF(D3="Fortnightly",C3*26,IF(D3="Monthly",C3*12,IF(D3="Quarterly",C3*4,IF(D3="Annually",C3,"Please Enter Frequency"))))),"")</calculatedColumnFormula>
    </tableColumn>
    <tableColumn id="6" xr3:uid="{00000000-0010-0000-0000-000006000000}" name="Annual Income Overview" dataDxfId="15" totalsRowDxfId="0">
      <calculatedColumnFormula>Income[[#This Row],[Annual Income]]</calculatedColumnFormula>
    </tableColumn>
  </tableColumns>
  <tableStyleInfo name="TableStyleLight5" showFirstColumn="0" showLastColumn="0" showRowStripes="1" showColumnStripes="0"/>
  <extLst>
    <ext xmlns:x14="http://schemas.microsoft.com/office/spreadsheetml/2009/9/main" uri="{504A1905-F514-4f6f-8877-14C23A59335A}">
      <x14:table altText="Monthly Expenses table" altTextSummary="List of monthly expenses by category. Includes projected and actual costs, and calculates difference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BudgetDetails" displayName="BudgetDetails" ref="B2:I178" totalsRowCount="1" headerRowDxfId="99" totalsRowDxfId="98">
  <autoFilter ref="B2:I177" xr:uid="{00000000-0009-0000-0100-000001000000}"/>
  <sortState xmlns:xlrd2="http://schemas.microsoft.com/office/spreadsheetml/2017/richdata2" ref="B2:I60">
    <sortCondition ref="C2:C60"/>
    <sortCondition ref="B2:B60"/>
  </sortState>
  <tableColumns count="8">
    <tableColumn id="2" xr3:uid="{00000000-0010-0000-0200-000002000000}" name="Description" totalsRowLabel="Total" totalsRowDxfId="14"/>
    <tableColumn id="1" xr3:uid="{00000000-0010-0000-0200-000001000000}" name="Category" totalsRowDxfId="13"/>
    <tableColumn id="3" xr3:uid="{00000000-0010-0000-0200-000003000000}" name="Instalment" totalsRowFunction="sum" dataDxfId="97" totalsRowDxfId="12"/>
    <tableColumn id="4" xr3:uid="{00000000-0010-0000-0200-000004000000}" name="Frequency" dataDxfId="96" totalsRowDxfId="11"/>
    <tableColumn id="8" xr3:uid="{7960ACFB-D81C-4845-B9A5-B331F126AEEC}" name="Month Due" dataDxfId="95" totalsRowDxfId="10"/>
    <tableColumn id="9" xr3:uid="{F8760D82-3787-40F1-96DC-A6D66C380244}" name="Monthly/Instalment Cost" dataDxfId="94" totalsRowDxfId="9">
      <calculatedColumnFormula>IFERROR(BudgetDetails[[#This Row],[Annual Cost]]/12,"")</calculatedColumnFormula>
    </tableColumn>
    <tableColumn id="5" xr3:uid="{00000000-0010-0000-0200-000005000000}" name="Annual Cost" totalsRowFunction="sum" dataDxfId="93" totalsRowDxfId="8">
      <calculatedColumnFormula>IF(D3&gt;0,IF(E3="Weekly",D3*52,IF(E3="Fortnightly",D3*26,IF(E3="Monthly",D3*12,IF(E3="Quarterly",D3*4,IF(E3="Annually",D3,"Please Enter Frequency"))))),"")</calculatedColumnFormula>
    </tableColumn>
    <tableColumn id="6" xr3:uid="{00000000-0010-0000-0200-000006000000}" name="Actual Cost Overview" dataDxfId="92" totalsRowDxfId="7">
      <calculatedColumnFormula>BudgetDetails[[#This Row],[Annual Cost]]</calculatedColumnFormula>
    </tableColumn>
  </tableColumns>
  <tableStyleInfo name="TableStyleLight5" showFirstColumn="0" showLastColumn="0" showRowStripes="1" showColumnStripes="0"/>
  <extLst>
    <ext xmlns:x14="http://schemas.microsoft.com/office/spreadsheetml/2009/9/main" uri="{504A1905-F514-4f6f-8877-14C23A59335A}">
      <x14:table altText="Monthly Expenses table" altTextSummary="List of monthly expenses by category. Includes projected and actual costs, and calculates difference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Table7" displayName="Table7" ref="K2:L22" totalsRowShown="0" headerRowDxfId="91" dataDxfId="90" tableBorderDxfId="89">
  <autoFilter ref="K2:L22" xr:uid="{00000000-0009-0000-0100-000007000000}"/>
  <tableColumns count="2">
    <tableColumn id="1" xr3:uid="{00000000-0010-0000-0300-000001000000}" name="Budget Categories" dataDxfId="88"/>
    <tableColumn id="2" xr3:uid="{00000000-0010-0000-0300-000002000000}" name="Expense Type" dataDxfId="87"/>
  </tableColumns>
  <tableStyleInfo name="TableStyleLight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3D31B55F-DAF9-4710-8924-FE3D1BCD6A0F}" name="Monthly_Income" displayName="Monthly_Income" ref="B2:N30" totalsRowCount="1" headerRowDxfId="86" dataDxfId="85" totalsRowDxfId="84">
  <tableColumns count="13">
    <tableColumn id="2" xr3:uid="{387B9615-67B9-45C3-9544-8B18988938B7}" name="Description" totalsRowLabel="Total" dataDxfId="83" totalsRowDxfId="82">
      <calculatedColumnFormula>Income!B3</calculatedColumnFormula>
    </tableColumn>
    <tableColumn id="14" xr3:uid="{3DB28462-956B-45A4-AE82-32DE143D7022}" name="January" totalsRowFunction="sum" dataDxfId="81" totalsRowDxfId="80">
      <calculatedColumnFormula>IF(Income!$F3&gt;0,IF(Income!$E3="Each Month",Income!$F3,IF(ISNUMBER(FIND(LEFT(C$2,3),Income!$E3)),Income!$F3,"")))</calculatedColumnFormula>
    </tableColumn>
    <tableColumn id="15" xr3:uid="{7734BBB2-4F0F-4E7B-B29F-09F44CC4DA81}" name="February" totalsRowFunction="sum" dataDxfId="79" totalsRowDxfId="78">
      <calculatedColumnFormula>IF(Income!$F3&gt;0,IF(Income!$E3="Each Month",Income!$F3,IF(ISNUMBER(FIND(LEFT(D$2,3),Income!$E3)),Income!$F3,"")))</calculatedColumnFormula>
    </tableColumn>
    <tableColumn id="16" xr3:uid="{D9788F0C-9209-4DD7-BCEE-747AAFEFE02E}" name="March" totalsRowFunction="sum" dataDxfId="77" totalsRowDxfId="76">
      <calculatedColumnFormula>IF(Income!$F3&gt;0,IF(Income!$E3="Each Month",Income!$F3,IF(ISNUMBER(FIND(LEFT(E$2,3),Income!$E3)),Income!$F3,"")))</calculatedColumnFormula>
    </tableColumn>
    <tableColumn id="17" xr3:uid="{500D2161-F1E0-4A1F-A495-AB1914756425}" name="April" totalsRowFunction="sum" dataDxfId="75" totalsRowDxfId="74">
      <calculatedColumnFormula>IF(Income!$F3&gt;0,IF(Income!$E3="Each Month",Income!$F3,IF(ISNUMBER(FIND(LEFT(F$2,3),Income!$E3)),Income!$F3,"")))</calculatedColumnFormula>
    </tableColumn>
    <tableColumn id="10" xr3:uid="{F84D8929-8D37-42AD-9FC1-819716B0A63B}" name="May" totalsRowFunction="sum" dataDxfId="73" totalsRowDxfId="72">
      <calculatedColumnFormula>IF(Income!$F3&gt;0,IF(Income!$E3="Each Month",Income!$F3,IF(ISNUMBER(FIND(LEFT(G$2,3),Income!$E3)),Income!$F3,"")))</calculatedColumnFormula>
    </tableColumn>
    <tableColumn id="11" xr3:uid="{48DE4F22-14E2-4884-BF19-9F89EF10E756}" name="June" totalsRowFunction="sum" dataDxfId="71" totalsRowDxfId="70">
      <calculatedColumnFormula>IF(Income!$F3&gt;0,IF(Income!$E3="Each Month",Income!$F3,IF(ISNUMBER(FIND(LEFT(H$2,3),Income!$E3)),Income!$F3,"")))</calculatedColumnFormula>
    </tableColumn>
    <tableColumn id="13" xr3:uid="{12DB669B-1D34-4886-9982-65096D2128ED}" name="July" totalsRowFunction="sum" dataDxfId="69" totalsRowDxfId="68">
      <calculatedColumnFormula>IF(Income!$F3&gt;0,IF(Income!$E3="Each Month",Income!$F3,IF(ISNUMBER(FIND(LEFT(I$2,3),Income!$E3)),Income!$F3,"")))</calculatedColumnFormula>
    </tableColumn>
    <tableColumn id="8" xr3:uid="{10CB5D03-8D7B-46B5-BC55-62E6DA0C1105}" name="August" totalsRowFunction="sum" dataDxfId="67" totalsRowDxfId="66">
      <calculatedColumnFormula>IF(Income!$F3&gt;0,IF(Income!$E3="Each Month",Income!$F3,IF(ISNUMBER(FIND(LEFT(J$2,3),Income!$E3)),Income!$F3,"")))</calculatedColumnFormula>
    </tableColumn>
    <tableColumn id="9" xr3:uid="{D99252CA-3A5B-467E-B1AC-5711817E3261}" name="September" totalsRowFunction="sum" dataDxfId="65" totalsRowDxfId="64">
      <calculatedColumnFormula>IF(Income!$F3&gt;0,IF(Income!$E3="Each Month",Income!$F3,IF(ISNUMBER(FIND(LEFT(K$2,3),Income!$E3)),Income!$F3,"")))</calculatedColumnFormula>
    </tableColumn>
    <tableColumn id="7" xr3:uid="{60880F07-1D41-4FAA-8320-5D73F06B59C5}" name="October" totalsRowFunction="sum" dataDxfId="63" totalsRowDxfId="62">
      <calculatedColumnFormula>IF(Income!$F3&gt;0,IF(Income!$E3="Each Month",Income!$F3,IF(ISNUMBER(FIND(LEFT(L$2,3),Income!$E3)),Income!$F3,"")))</calculatedColumnFormula>
    </tableColumn>
    <tableColumn id="3" xr3:uid="{58FA2BE3-A4EA-4E52-8D61-39382C0800EA}" name="November" totalsRowFunction="sum" dataDxfId="61" totalsRowDxfId="60">
      <calculatedColumnFormula>IF(Income!$F3&gt;0,IF(Income!$E3="Each Month",Income!$F3,IF(ISNUMBER(FIND(LEFT(M$2,3),Income!$E3)),Income!$F3,"")))</calculatedColumnFormula>
    </tableColumn>
    <tableColumn id="18" xr3:uid="{F5A99722-8D63-4169-8199-54ABD2804E24}" name="December" totalsRowFunction="sum" dataDxfId="59" totalsRowDxfId="58">
      <calculatedColumnFormula>IF(Income!$F3&gt;0,IF(Income!$E3="Each Month",Income!$F3,IF(ISNUMBER(FIND(LEFT(N$2,3),Income!$E3)),Income!$F3,"")))</calculatedColumnFormula>
    </tableColumn>
  </tableColumns>
  <tableStyleInfo name="TableStyleLight5" showFirstColumn="0" showLastColumn="0" showRowStripes="1" showColumnStripes="0"/>
  <extLst>
    <ext xmlns:x14="http://schemas.microsoft.com/office/spreadsheetml/2009/9/main" uri="{504A1905-F514-4f6f-8877-14C23A59335A}">
      <x14:table altText="Monthly Expenses table" altTextSummary="List of monthly expenses by category. Includes projected and actual costs, and calculates difference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04B3AC9-28A9-4C8E-959C-6558A606E328}" name="Monthly_Expenses" displayName="Monthly_Expenses" ref="B2:O169" totalsRowCount="1" headerRowDxfId="57" dataDxfId="56" totalsRowDxfId="55">
  <tableColumns count="14">
    <tableColumn id="2" xr3:uid="{42A1E626-BC28-4216-9514-1B535CA39645}" name="Description" totalsRowLabel="Total" dataDxfId="54" totalsRowDxfId="53"/>
    <tableColumn id="14" xr3:uid="{D6AC4D60-1B98-40EB-BFA3-8B5972855DDB}" name="January" totalsRowFunction="sum" dataDxfId="52" totalsRowDxfId="51">
      <calculatedColumnFormula>IF(Expenses!$G3&gt;0,IF(Expenses!$F3="Each Month",Expenses!$G3,IF(ISNUMBER(FIND(LEFT(C$2,3),Expenses!$F3)),Expenses!$G3,"")))</calculatedColumnFormula>
    </tableColumn>
    <tableColumn id="15" xr3:uid="{A2629CA6-8DC3-4AE1-ABD3-12069D5BC67B}" name="February" totalsRowFunction="sum" dataDxfId="50" totalsRowDxfId="49">
      <calculatedColumnFormula>IF(Expenses!$G3&gt;0,IF(Expenses!$F3="Each Month",Expenses!$G3,IF(ISNUMBER(FIND(LEFT(D$2,3),Expenses!$F3)),Expenses!$G3,"")))</calculatedColumnFormula>
    </tableColumn>
    <tableColumn id="16" xr3:uid="{CD336E7E-ADBE-4B58-AE2F-18EFBF87FD02}" name="March" totalsRowFunction="sum" dataDxfId="48" totalsRowDxfId="47">
      <calculatedColumnFormula>IF(Expenses!$G3&gt;0,IF(Expenses!$F3="Each Month",Expenses!$G3,IF(ISNUMBER(FIND(LEFT(E$2,3),Expenses!$F3)),Expenses!$G3,"")))</calculatedColumnFormula>
    </tableColumn>
    <tableColumn id="17" xr3:uid="{6082CAD5-89DC-4029-BC96-9A4686FAA655}" name="April" totalsRowFunction="sum" dataDxfId="46" totalsRowDxfId="45">
      <calculatedColumnFormula>IF(Expenses!$G3&gt;0,IF(Expenses!$F3="Each Month",Expenses!$G3,IF(ISNUMBER(FIND(LEFT(F$2,3),Expenses!$F3)),Expenses!$G3,"")))</calculatedColumnFormula>
    </tableColumn>
    <tableColumn id="10" xr3:uid="{70FE4ED9-604D-4A43-8FEC-26052D01AFAF}" name="May" totalsRowFunction="sum" dataDxfId="44" totalsRowDxfId="43">
      <calculatedColumnFormula>IF(Expenses!$G3&gt;0,IF(Expenses!$F3="Each Month",Expenses!$G3,IF(ISNUMBER(FIND(LEFT(G$2,3),Expenses!$F3)),Expenses!$G3,"")))</calculatedColumnFormula>
    </tableColumn>
    <tableColumn id="11" xr3:uid="{0682057E-DEE3-4C81-AFD8-A402FEDC64F9}" name="June" totalsRowFunction="sum" dataDxfId="42" totalsRowDxfId="41">
      <calculatedColumnFormula>IF(Expenses!$G3&gt;0,IF(Expenses!$F3="Each Month",Expenses!$G3,IF(ISNUMBER(FIND(LEFT(H$2,3),Expenses!$F3)),Expenses!$G3,"")))</calculatedColumnFormula>
    </tableColumn>
    <tableColumn id="13" xr3:uid="{67BFB888-6A8A-4A3A-B770-AD9EF59CFF7E}" name="July" totalsRowFunction="sum" dataDxfId="40" totalsRowDxfId="39">
      <calculatedColumnFormula>IF(Expenses!$G3&gt;0,IF(Expenses!$F3="Each Month",Expenses!$G3,IF(ISNUMBER(FIND(LEFT(I$2,3),Expenses!$F3)),Expenses!$G3,"")))</calculatedColumnFormula>
    </tableColumn>
    <tableColumn id="8" xr3:uid="{971E9B53-CBEF-44FB-8902-29178BA7B19E}" name="August" totalsRowFunction="sum" dataDxfId="38" totalsRowDxfId="37">
      <calculatedColumnFormula>IF(Expenses!$G3&gt;0,IF(Expenses!$F3="Each Month",Expenses!$G3,IF(ISNUMBER(FIND(LEFT(J$2,3),Expenses!$F3)),Expenses!$G3,"")))</calculatedColumnFormula>
    </tableColumn>
    <tableColumn id="9" xr3:uid="{6D27B798-A857-4C1F-A6F3-1EEF47BEC8F2}" name="September" totalsRowFunction="sum" dataDxfId="36" totalsRowDxfId="35">
      <calculatedColumnFormula>IF(Expenses!$G3&gt;0,IF(Expenses!$F3="Each Month",Expenses!$G3,IF(ISNUMBER(FIND(LEFT(K$2,3),Expenses!$F3)),Expenses!$G3,"")))</calculatedColumnFormula>
    </tableColumn>
    <tableColumn id="7" xr3:uid="{52352FEC-8025-4F41-BB73-F4FF5A81B5A4}" name="October" totalsRowFunction="sum" dataDxfId="34" totalsRowDxfId="33">
      <calculatedColumnFormula>IF(Expenses!$G3&gt;0,IF(Expenses!$F3="Each Month",Expenses!$G3,IF(ISNUMBER(FIND(LEFT(L$2,3),Expenses!$F3)),Expenses!$G3,"")))</calculatedColumnFormula>
    </tableColumn>
    <tableColumn id="3" xr3:uid="{F5353CD8-766E-444A-9EBD-497DF1AC7000}" name="November" totalsRowFunction="sum" dataDxfId="32" totalsRowDxfId="31"/>
    <tableColumn id="18" xr3:uid="{606BCA17-89A6-4511-92E5-748F0226AC35}" name="December" totalsRowFunction="sum" dataDxfId="30" totalsRowDxfId="29"/>
    <tableColumn id="20" xr3:uid="{26E4BADF-3E8D-4CD5-9475-7397D5A8FE44}" name="Category" dataDxfId="28" totalsRowDxfId="27">
      <calculatedColumnFormula>Expenses!C3</calculatedColumnFormula>
    </tableColumn>
  </tableColumns>
  <tableStyleInfo name="TableStyleLight5" showFirstColumn="0" showLastColumn="0" showRowStripes="1" showColumnStripes="0"/>
  <extLst>
    <ext xmlns:x14="http://schemas.microsoft.com/office/spreadsheetml/2009/9/main" uri="{504A1905-F514-4f6f-8877-14C23A59335A}">
      <x14:table altText="Monthly Expenses table" altTextSummary="List of monthly expenses by category. Includes projected and actual costs, and calculates difference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4000000}" name="BudgetCategoryLookup4" displayName="BudgetCategoryLookup4" ref="B2:B14" totalsRowShown="0" headerRowDxfId="26">
  <autoFilter ref="B2:B14" xr:uid="{00000000-0009-0000-0100-000003000000}"/>
  <sortState xmlns:xlrd2="http://schemas.microsoft.com/office/spreadsheetml/2017/richdata2" ref="B3:B14">
    <sortCondition ref="B1:B13"/>
  </sortState>
  <tableColumns count="1">
    <tableColumn id="1" xr3:uid="{00000000-0010-0000-0400-000001000000}" name="Frequency Category Lookup"/>
  </tableColumns>
  <tableStyleInfo name="Family Budget Table Style" showFirstColumn="0" showLastColumn="0" showRowStripes="1" showColumnStripes="0"/>
  <extLst>
    <ext xmlns:x14="http://schemas.microsoft.com/office/spreadsheetml/2009/9/main" uri="{504A1905-F514-4f6f-8877-14C23A59335A}">
      <x14:table altText="Budget Category Lookup table" altTextSummary="List of categories available in the Category drop down on the Budget Details sheet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5000000}" name="BudgetCategoryLookup45" displayName="BudgetCategoryLookup45" ref="G2:I15" totalsRowCount="1" headerRowDxfId="25">
  <autoFilter ref="G2:I14" xr:uid="{00000000-0009-0000-0100-000004000000}"/>
  <sortState xmlns:xlrd2="http://schemas.microsoft.com/office/spreadsheetml/2017/richdata2" ref="G3:G14">
    <sortCondition ref="G1:G13"/>
  </sortState>
  <tableColumns count="3">
    <tableColumn id="1" xr3:uid="{00000000-0010-0000-0500-000001000000}" name="Expense Type Lookup"/>
    <tableColumn id="3" xr3:uid="{00000000-0010-0000-0500-000003000000}" name="Column1" dataDxfId="24" dataCellStyle="Percent">
      <calculatedColumnFormula>BudgetCategoryLookup45[[#This Row],[Total]]/BudgetCategoryLookup45[[#Totals],[Total]]</calculatedColumnFormula>
    </tableColumn>
    <tableColumn id="2" xr3:uid="{00000000-0010-0000-0500-000002000000}" name="Total" totalsRowFunction="sum" dataDxfId="23" totalsRowDxfId="22" dataCellStyle="Currency">
      <calculatedColumnFormula>SUMIF(E3:E22,BudgetCategoryLookup45[[#This Row],[Expense Type Lookup]],F3:F22)</calculatedColumnFormula>
    </tableColumn>
  </tableColumns>
  <tableStyleInfo name="Family Budget Table Style" showFirstColumn="0" showLastColumn="0" showRowStripes="1" showColumnStripes="0"/>
  <extLst>
    <ext xmlns:x14="http://schemas.microsoft.com/office/spreadsheetml/2009/9/main" uri="{504A1905-F514-4f6f-8877-14C23A59335A}">
      <x14:table altText="Budget Category Lookup table" altTextSummary="List of categories available in the Category drop down on the Budget Details sheet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B21BCFC-FFBA-49E2-B624-FB74C608DA2A}" name="BudgetCategoryLookup410" displayName="BudgetCategoryLookup410" ref="C2:C29" totalsRowShown="0" headerRowDxfId="21">
  <autoFilter ref="C2:C29" xr:uid="{A8606A97-DF15-4028-8ED1-15986E99F46C}"/>
  <sortState xmlns:xlrd2="http://schemas.microsoft.com/office/spreadsheetml/2017/richdata2" ref="C2:C3">
    <sortCondition ref="C1:C2"/>
  </sortState>
  <tableColumns count="1">
    <tableColumn id="1" xr3:uid="{651AE287-9D49-492C-923E-10804B693649}" name="Month Category Lookup"/>
  </tableColumns>
  <tableStyleInfo name="Family Budget Table Style" showFirstColumn="0" showLastColumn="0" showRowStripes="1" showColumnStripes="0"/>
  <extLst>
    <ext xmlns:x14="http://schemas.microsoft.com/office/spreadsheetml/2009/9/main" uri="{504A1905-F514-4f6f-8877-14C23A59335A}">
      <x14:table altText="Budget Category Lookup table" altTextSummary="List of categories available in the Category drop down on the Budget Details sheet"/>
    </ext>
  </extLst>
</table>
</file>

<file path=xl/theme/theme1.xml><?xml version="1.0" encoding="utf-8"?>
<a:theme xmlns:a="http://schemas.openxmlformats.org/drawingml/2006/main" name="3_fambudget_cal">
  <a:themeElements>
    <a:clrScheme name="Custom 10">
      <a:dk1>
        <a:srgbClr val="2F2B20"/>
      </a:dk1>
      <a:lt1>
        <a:srgbClr val="FFFFFF"/>
      </a:lt1>
      <a:dk2>
        <a:srgbClr val="60594E"/>
      </a:dk2>
      <a:lt2>
        <a:srgbClr val="F7F6E4"/>
      </a:lt2>
      <a:accent1>
        <a:srgbClr val="9DAB6D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Custom 7">
      <a:majorFont>
        <a:latin typeface="Cambr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aharianwealth.com.au/get-in-touch/" TargetMode="External"/><Relationship Id="rId1" Type="http://schemas.openxmlformats.org/officeDocument/2006/relationships/hyperlink" Target="mailto:info@baharianwealth.com.au+61%2038640%209964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D98C2"/>
    <pageSetUpPr autoPageBreaks="0"/>
  </sheetPr>
  <dimension ref="A1:I153"/>
  <sheetViews>
    <sheetView showGridLines="0" tabSelected="1" view="pageBreakPreview" zoomScaleNormal="90" zoomScaleSheetLayoutView="100" zoomScalePageLayoutView="90" workbookViewId="0">
      <selection activeCell="H4" sqref="H4"/>
    </sheetView>
  </sheetViews>
  <sheetFormatPr defaultColWidth="8.875" defaultRowHeight="13.5" x14ac:dyDescent="0.25"/>
  <cols>
    <col min="1" max="1" width="2" style="59" customWidth="1"/>
    <col min="2" max="2" width="14.5" style="59" customWidth="1"/>
    <col min="3" max="3" width="21" style="59" customWidth="1"/>
    <col min="4" max="4" width="2.875" style="59" customWidth="1"/>
    <col min="5" max="5" width="7.5" style="59" customWidth="1"/>
    <col min="6" max="6" width="29.5" style="59" customWidth="1"/>
    <col min="7" max="7" width="23.875" style="59" customWidth="1"/>
    <col min="8" max="8" width="18.125" style="59" customWidth="1"/>
    <col min="9" max="9" width="9.625" style="59" customWidth="1"/>
    <col min="10" max="16384" width="8.875" style="59"/>
  </cols>
  <sheetData>
    <row r="1" spans="1:9" ht="70.5" customHeight="1" x14ac:dyDescent="0.25">
      <c r="B1" s="60"/>
      <c r="C1" s="60"/>
      <c r="D1" s="61" t="s">
        <v>200</v>
      </c>
      <c r="E1" s="62"/>
      <c r="F1" s="63"/>
      <c r="G1" s="63"/>
      <c r="H1" s="121" t="s">
        <v>210</v>
      </c>
      <c r="I1" s="121"/>
    </row>
    <row r="2" spans="1:9" ht="8.25" customHeight="1" x14ac:dyDescent="0.25">
      <c r="A2" s="64"/>
      <c r="B2" s="65"/>
      <c r="D2" s="66"/>
      <c r="E2" s="67"/>
    </row>
    <row r="3" spans="1:9" ht="27.95" customHeight="1" x14ac:dyDescent="0.25">
      <c r="A3" s="64"/>
      <c r="B3" s="68"/>
      <c r="C3" s="69"/>
      <c r="E3" s="70" t="s">
        <v>111</v>
      </c>
      <c r="H3" s="71">
        <f>Income[[#Totals],[Annual Income]]</f>
        <v>0</v>
      </c>
      <c r="I3" s="72"/>
    </row>
    <row r="4" spans="1:9" ht="27.95" customHeight="1" x14ac:dyDescent="0.25">
      <c r="A4" s="64"/>
      <c r="B4" s="68"/>
      <c r="C4" s="69"/>
      <c r="E4" s="73" t="s">
        <v>159</v>
      </c>
      <c r="H4" s="74"/>
      <c r="I4" s="74"/>
    </row>
    <row r="5" spans="1:9" ht="27.95" customHeight="1" x14ac:dyDescent="0.3">
      <c r="B5" s="68"/>
      <c r="C5" s="75"/>
      <c r="D5" s="66"/>
      <c r="E5" s="76" t="s">
        <v>160</v>
      </c>
      <c r="F5" s="66"/>
      <c r="G5" s="66"/>
      <c r="H5" s="77">
        <f>'Additional Data'!I4</f>
        <v>0</v>
      </c>
      <c r="I5" s="78" t="str">
        <f>IFERROR(H5/SUM($H$5:$H$8),"")</f>
        <v/>
      </c>
    </row>
    <row r="6" spans="1:9" ht="27.95" customHeight="1" x14ac:dyDescent="0.3">
      <c r="B6" s="79"/>
      <c r="C6" s="66"/>
      <c r="D6" s="80"/>
      <c r="E6" s="76" t="s">
        <v>161</v>
      </c>
      <c r="F6" s="66"/>
      <c r="G6" s="66"/>
      <c r="H6" s="77">
        <f>'Additional Data'!$I$3</f>
        <v>0</v>
      </c>
      <c r="I6" s="78" t="str">
        <f t="shared" ref="I6:I8" si="0">IFERROR(H6/SUM($H$5:$H$8),"")</f>
        <v/>
      </c>
    </row>
    <row r="7" spans="1:9" ht="27.95" customHeight="1" x14ac:dyDescent="0.3">
      <c r="A7" s="66"/>
      <c r="B7" s="65"/>
      <c r="C7" s="66"/>
      <c r="D7" s="80"/>
      <c r="E7" s="76" t="s">
        <v>162</v>
      </c>
      <c r="F7" s="65"/>
      <c r="G7" s="65"/>
      <c r="H7" s="77">
        <f>'Additional Data'!$I$6</f>
        <v>0</v>
      </c>
      <c r="I7" s="78" t="str">
        <f t="shared" si="0"/>
        <v/>
      </c>
    </row>
    <row r="8" spans="1:9" ht="27.95" customHeight="1" x14ac:dyDescent="0.3">
      <c r="A8" s="64"/>
      <c r="B8" s="68"/>
      <c r="C8" s="69"/>
      <c r="E8" s="81" t="s">
        <v>163</v>
      </c>
      <c r="F8" s="82"/>
      <c r="G8" s="83"/>
      <c r="H8" s="84">
        <f>'Additional Data'!$I$5</f>
        <v>0</v>
      </c>
      <c r="I8" s="78" t="str">
        <f t="shared" si="0"/>
        <v/>
      </c>
    </row>
    <row r="9" spans="1:9" ht="27.95" customHeight="1" x14ac:dyDescent="0.25">
      <c r="A9" s="66"/>
      <c r="B9" s="85"/>
      <c r="C9" s="86"/>
      <c r="D9" s="87"/>
      <c r="E9" s="70" t="s">
        <v>164</v>
      </c>
      <c r="F9" s="88"/>
      <c r="G9" s="88"/>
      <c r="H9" s="89">
        <f>H3-Expenses!H178</f>
        <v>0</v>
      </c>
      <c r="I9" s="90"/>
    </row>
    <row r="10" spans="1:9" ht="15" customHeight="1" x14ac:dyDescent="0.25">
      <c r="A10" s="66"/>
      <c r="B10" s="85"/>
      <c r="C10" s="66"/>
      <c r="D10" s="66"/>
      <c r="E10" s="88"/>
      <c r="F10" s="88"/>
      <c r="G10" s="88"/>
      <c r="H10" s="88"/>
      <c r="I10" s="88"/>
    </row>
    <row r="11" spans="1:9" ht="16.5" customHeight="1" thickBot="1" x14ac:dyDescent="0.3">
      <c r="A11" s="64"/>
      <c r="B11" s="68"/>
      <c r="C11" s="69"/>
      <c r="E11" s="70"/>
      <c r="G11" s="91"/>
      <c r="H11" s="92"/>
      <c r="I11" s="92"/>
    </row>
    <row r="12" spans="1:9" s="28" customFormat="1" ht="16.5" customHeight="1" x14ac:dyDescent="0.25">
      <c r="B12" s="93" t="s">
        <v>198</v>
      </c>
      <c r="C12" s="94"/>
      <c r="D12" s="95"/>
      <c r="E12" s="95"/>
      <c r="F12" s="95"/>
      <c r="G12" s="95"/>
      <c r="H12" s="95"/>
      <c r="I12" s="96"/>
    </row>
    <row r="13" spans="1:9" s="28" customFormat="1" ht="16.5" customHeight="1" x14ac:dyDescent="0.25">
      <c r="B13" s="97" t="s">
        <v>108</v>
      </c>
      <c r="C13" s="98" t="s">
        <v>202</v>
      </c>
      <c r="D13" s="31"/>
      <c r="E13" s="31"/>
      <c r="F13" s="70"/>
      <c r="G13" s="91"/>
      <c r="H13" s="31"/>
      <c r="I13" s="99"/>
    </row>
    <row r="14" spans="1:9" s="28" customFormat="1" ht="16.5" customHeight="1" x14ac:dyDescent="0.25">
      <c r="B14" s="97" t="s">
        <v>21</v>
      </c>
      <c r="C14" s="98" t="s">
        <v>203</v>
      </c>
      <c r="D14" s="31"/>
      <c r="E14" s="31"/>
      <c r="F14" s="31"/>
      <c r="G14" s="31"/>
      <c r="H14" s="31"/>
      <c r="I14" s="99"/>
    </row>
    <row r="15" spans="1:9" s="66" customFormat="1" ht="16.5" customHeight="1" x14ac:dyDescent="0.25">
      <c r="B15" s="100" t="s">
        <v>191</v>
      </c>
      <c r="C15" s="98" t="s">
        <v>204</v>
      </c>
      <c r="D15" s="101"/>
      <c r="E15" s="101"/>
      <c r="F15" s="101"/>
      <c r="G15" s="101"/>
      <c r="H15" s="101"/>
      <c r="I15" s="102"/>
    </row>
    <row r="16" spans="1:9" s="66" customFormat="1" ht="16.5" customHeight="1" x14ac:dyDescent="0.25">
      <c r="B16" s="100" t="s">
        <v>199</v>
      </c>
      <c r="C16" s="98" t="s">
        <v>201</v>
      </c>
      <c r="D16" s="101"/>
      <c r="E16" s="101"/>
      <c r="F16" s="101"/>
      <c r="G16" s="101"/>
      <c r="H16" s="101"/>
      <c r="I16" s="102"/>
    </row>
    <row r="17" spans="1:9" s="66" customFormat="1" ht="16.5" customHeight="1" thickBot="1" x14ac:dyDescent="0.3">
      <c r="B17" s="103" t="s">
        <v>197</v>
      </c>
      <c r="C17" s="104" t="s">
        <v>205</v>
      </c>
      <c r="D17" s="105"/>
      <c r="E17" s="105"/>
      <c r="F17" s="105"/>
      <c r="G17" s="105"/>
      <c r="H17" s="105"/>
      <c r="I17" s="106"/>
    </row>
    <row r="18" spans="1:9" s="66" customFormat="1" ht="16.5" customHeight="1" x14ac:dyDescent="0.25">
      <c r="B18" s="107"/>
      <c r="D18" s="80"/>
      <c r="E18" s="108"/>
      <c r="F18" s="85"/>
      <c r="G18" s="85"/>
      <c r="H18" s="109"/>
      <c r="I18" s="109"/>
    </row>
    <row r="19" spans="1:9" ht="16.5" customHeight="1" x14ac:dyDescent="0.25">
      <c r="A19" s="66"/>
      <c r="B19" s="107"/>
      <c r="C19" s="66"/>
      <c r="D19" s="80"/>
      <c r="E19" s="108"/>
      <c r="F19" s="85"/>
      <c r="G19" s="85"/>
    </row>
    <row r="20" spans="1:9" ht="10.5" customHeight="1" x14ac:dyDescent="0.25">
      <c r="A20" s="66"/>
      <c r="B20" s="107"/>
      <c r="C20" s="98"/>
      <c r="D20" s="87"/>
      <c r="E20" s="66"/>
      <c r="F20" s="85"/>
      <c r="G20" s="85"/>
      <c r="H20" s="109"/>
      <c r="I20" s="109"/>
    </row>
    <row r="21" spans="1:9" s="66" customFormat="1" ht="15" customHeight="1" x14ac:dyDescent="0.25">
      <c r="B21" s="107"/>
      <c r="C21" s="98"/>
      <c r="D21" s="101"/>
      <c r="E21" s="101"/>
      <c r="F21" s="109"/>
      <c r="G21" s="109"/>
      <c r="H21" s="109"/>
      <c r="I21" s="109"/>
    </row>
    <row r="22" spans="1:9" s="66" customFormat="1" ht="15" customHeight="1" x14ac:dyDescent="0.25">
      <c r="C22" s="98"/>
    </row>
    <row r="23" spans="1:9" ht="15" customHeight="1" x14ac:dyDescent="0.25">
      <c r="C23" s="66"/>
      <c r="E23" s="110"/>
    </row>
    <row r="24" spans="1:9" ht="15" customHeight="1" x14ac:dyDescent="0.25">
      <c r="C24" s="66"/>
      <c r="E24" s="110"/>
    </row>
    <row r="25" spans="1:9" ht="15" customHeight="1" x14ac:dyDescent="0.25">
      <c r="E25" s="110"/>
    </row>
    <row r="26" spans="1:9" ht="15" customHeight="1" x14ac:dyDescent="0.25">
      <c r="E26" s="110"/>
    </row>
    <row r="27" spans="1:9" ht="15" customHeight="1" x14ac:dyDescent="0.25">
      <c r="E27" s="110"/>
    </row>
    <row r="28" spans="1:9" ht="15" customHeight="1" x14ac:dyDescent="0.25">
      <c r="E28" s="110"/>
    </row>
    <row r="29" spans="1:9" ht="15" customHeight="1" x14ac:dyDescent="0.25">
      <c r="E29" s="110"/>
    </row>
    <row r="30" spans="1:9" ht="15" customHeight="1" x14ac:dyDescent="0.25">
      <c r="E30" s="110"/>
    </row>
    <row r="31" spans="1:9" ht="15" customHeight="1" x14ac:dyDescent="0.25">
      <c r="E31" s="110"/>
    </row>
    <row r="32" spans="1:9" ht="15" customHeight="1" x14ac:dyDescent="0.25">
      <c r="E32" s="110"/>
    </row>
    <row r="33" spans="5:5" ht="15" customHeight="1" x14ac:dyDescent="0.25">
      <c r="E33" s="110"/>
    </row>
    <row r="34" spans="5:5" ht="15" customHeight="1" x14ac:dyDescent="0.25">
      <c r="E34" s="110"/>
    </row>
    <row r="35" spans="5:5" s="28" customFormat="1" x14ac:dyDescent="0.25"/>
    <row r="36" spans="5:5" s="28" customFormat="1" x14ac:dyDescent="0.25"/>
    <row r="37" spans="5:5" s="28" customFormat="1" x14ac:dyDescent="0.25"/>
    <row r="38" spans="5:5" s="28" customFormat="1" x14ac:dyDescent="0.25"/>
    <row r="39" spans="5:5" s="28" customFormat="1" x14ac:dyDescent="0.25"/>
    <row r="40" spans="5:5" s="28" customFormat="1" x14ac:dyDescent="0.25"/>
    <row r="41" spans="5:5" s="28" customFormat="1" x14ac:dyDescent="0.25"/>
    <row r="42" spans="5:5" s="28" customFormat="1" x14ac:dyDescent="0.25"/>
    <row r="43" spans="5:5" s="28" customFormat="1" x14ac:dyDescent="0.25"/>
    <row r="44" spans="5:5" s="28" customFormat="1" x14ac:dyDescent="0.25"/>
    <row r="45" spans="5:5" s="28" customFormat="1" x14ac:dyDescent="0.25"/>
    <row r="46" spans="5:5" s="28" customFormat="1" x14ac:dyDescent="0.25"/>
    <row r="47" spans="5:5" s="28" customFormat="1" x14ac:dyDescent="0.25"/>
    <row r="48" spans="5:5" s="28" customFormat="1" x14ac:dyDescent="0.25"/>
    <row r="49" s="28" customFormat="1" x14ac:dyDescent="0.25"/>
    <row r="50" s="28" customFormat="1" x14ac:dyDescent="0.25"/>
    <row r="51" s="28" customFormat="1" x14ac:dyDescent="0.25"/>
    <row r="52" s="28" customFormat="1" x14ac:dyDescent="0.25"/>
    <row r="53" s="28" customFormat="1" x14ac:dyDescent="0.25"/>
    <row r="54" s="28" customFormat="1" x14ac:dyDescent="0.25"/>
    <row r="55" s="28" customFormat="1" x14ac:dyDescent="0.25"/>
    <row r="56" s="28" customFormat="1" x14ac:dyDescent="0.25"/>
    <row r="57" s="28" customFormat="1" x14ac:dyDescent="0.25"/>
    <row r="58" s="28" customFormat="1" x14ac:dyDescent="0.25"/>
    <row r="59" s="28" customFormat="1" x14ac:dyDescent="0.25"/>
    <row r="60" s="28" customFormat="1" x14ac:dyDescent="0.25"/>
    <row r="61" s="28" customFormat="1" x14ac:dyDescent="0.25"/>
    <row r="62" s="28" customFormat="1" x14ac:dyDescent="0.25"/>
    <row r="63" s="28" customFormat="1" x14ac:dyDescent="0.25"/>
    <row r="64" s="28" customFormat="1" x14ac:dyDescent="0.25"/>
    <row r="65" s="28" customFormat="1" x14ac:dyDescent="0.25"/>
    <row r="66" s="28" customFormat="1" x14ac:dyDescent="0.25"/>
    <row r="67" s="28" customFormat="1" x14ac:dyDescent="0.25"/>
    <row r="68" s="28" customFormat="1" x14ac:dyDescent="0.25"/>
    <row r="69" s="28" customFormat="1" x14ac:dyDescent="0.25"/>
    <row r="70" s="28" customFormat="1" x14ac:dyDescent="0.25"/>
    <row r="71" s="28" customFormat="1" x14ac:dyDescent="0.25"/>
    <row r="72" s="28" customFormat="1" x14ac:dyDescent="0.25"/>
    <row r="73" s="28" customFormat="1" x14ac:dyDescent="0.25"/>
    <row r="74" s="28" customFormat="1" x14ac:dyDescent="0.25"/>
    <row r="75" s="28" customFormat="1" x14ac:dyDescent="0.25"/>
    <row r="76" s="28" customFormat="1" x14ac:dyDescent="0.25"/>
    <row r="77" s="28" customFormat="1" x14ac:dyDescent="0.25"/>
    <row r="78" s="28" customFormat="1" x14ac:dyDescent="0.25"/>
    <row r="79" s="28" customFormat="1" x14ac:dyDescent="0.25"/>
    <row r="80" s="28" customFormat="1" x14ac:dyDescent="0.25"/>
    <row r="81" s="28" customFormat="1" x14ac:dyDescent="0.25"/>
    <row r="82" s="28" customFormat="1" x14ac:dyDescent="0.25"/>
    <row r="83" s="28" customFormat="1" x14ac:dyDescent="0.25"/>
    <row r="84" s="28" customFormat="1" x14ac:dyDescent="0.25"/>
    <row r="85" s="28" customFormat="1" x14ac:dyDescent="0.25"/>
    <row r="86" s="28" customFormat="1" x14ac:dyDescent="0.25"/>
    <row r="87" s="28" customFormat="1" x14ac:dyDescent="0.25"/>
    <row r="88" s="28" customFormat="1" x14ac:dyDescent="0.25"/>
    <row r="89" s="28" customFormat="1" x14ac:dyDescent="0.25"/>
    <row r="90" s="28" customFormat="1" x14ac:dyDescent="0.25"/>
    <row r="91" s="28" customFormat="1" x14ac:dyDescent="0.25"/>
    <row r="92" s="28" customFormat="1" x14ac:dyDescent="0.25"/>
    <row r="93" s="28" customFormat="1" x14ac:dyDescent="0.25"/>
    <row r="94" s="28" customFormat="1" x14ac:dyDescent="0.25"/>
    <row r="95" s="28" customFormat="1" x14ac:dyDescent="0.25"/>
    <row r="96" s="28" customFormat="1" x14ac:dyDescent="0.25"/>
    <row r="97" s="28" customFormat="1" x14ac:dyDescent="0.25"/>
    <row r="98" s="28" customFormat="1" x14ac:dyDescent="0.25"/>
    <row r="99" s="28" customFormat="1" x14ac:dyDescent="0.25"/>
    <row r="100" s="28" customFormat="1" x14ac:dyDescent="0.25"/>
    <row r="101" s="28" customFormat="1" x14ac:dyDescent="0.25"/>
    <row r="102" s="28" customFormat="1" x14ac:dyDescent="0.25"/>
    <row r="103" s="28" customFormat="1" x14ac:dyDescent="0.25"/>
    <row r="104" s="28" customFormat="1" x14ac:dyDescent="0.25"/>
    <row r="105" s="28" customFormat="1" x14ac:dyDescent="0.25"/>
    <row r="106" s="28" customFormat="1" x14ac:dyDescent="0.25"/>
    <row r="107" s="28" customFormat="1" x14ac:dyDescent="0.25"/>
    <row r="108" s="28" customFormat="1" x14ac:dyDescent="0.25"/>
    <row r="109" s="28" customFormat="1" x14ac:dyDescent="0.25"/>
    <row r="110" s="28" customFormat="1" x14ac:dyDescent="0.25"/>
    <row r="111" s="28" customFormat="1" x14ac:dyDescent="0.25"/>
    <row r="112" s="28" customFormat="1" x14ac:dyDescent="0.25"/>
    <row r="113" s="28" customFormat="1" x14ac:dyDescent="0.25"/>
    <row r="114" s="28" customFormat="1" x14ac:dyDescent="0.25"/>
    <row r="115" s="28" customFormat="1" x14ac:dyDescent="0.25"/>
    <row r="116" s="28" customFormat="1" x14ac:dyDescent="0.25"/>
    <row r="117" s="28" customFormat="1" x14ac:dyDescent="0.25"/>
    <row r="118" s="28" customFormat="1" x14ac:dyDescent="0.25"/>
    <row r="119" s="28" customFormat="1" x14ac:dyDescent="0.25"/>
    <row r="120" s="28" customFormat="1" x14ac:dyDescent="0.25"/>
    <row r="121" s="28" customFormat="1" x14ac:dyDescent="0.25"/>
    <row r="122" s="28" customFormat="1" x14ac:dyDescent="0.25"/>
    <row r="123" s="28" customFormat="1" x14ac:dyDescent="0.25"/>
    <row r="124" s="28" customFormat="1" x14ac:dyDescent="0.25"/>
    <row r="125" s="28" customFormat="1" x14ac:dyDescent="0.25"/>
    <row r="126" s="28" customFormat="1" x14ac:dyDescent="0.25"/>
    <row r="127" s="28" customFormat="1" x14ac:dyDescent="0.25"/>
    <row r="128" s="28" customFormat="1" x14ac:dyDescent="0.25"/>
    <row r="129" s="28" customFormat="1" x14ac:dyDescent="0.25"/>
    <row r="130" s="28" customFormat="1" x14ac:dyDescent="0.25"/>
    <row r="131" s="28" customFormat="1" x14ac:dyDescent="0.25"/>
    <row r="132" s="28" customFormat="1" x14ac:dyDescent="0.25"/>
    <row r="133" s="28" customFormat="1" x14ac:dyDescent="0.25"/>
    <row r="134" s="28" customFormat="1" x14ac:dyDescent="0.25"/>
    <row r="135" s="28" customFormat="1" x14ac:dyDescent="0.25"/>
    <row r="136" s="28" customFormat="1" x14ac:dyDescent="0.25"/>
    <row r="137" s="28" customFormat="1" x14ac:dyDescent="0.25"/>
    <row r="138" s="28" customFormat="1" x14ac:dyDescent="0.25"/>
    <row r="139" s="28" customFormat="1" x14ac:dyDescent="0.25"/>
    <row r="140" s="28" customFormat="1" x14ac:dyDescent="0.25"/>
    <row r="141" s="28" customFormat="1" x14ac:dyDescent="0.25"/>
    <row r="142" s="28" customFormat="1" x14ac:dyDescent="0.25"/>
    <row r="143" s="28" customFormat="1" x14ac:dyDescent="0.25"/>
    <row r="144" s="28" customFormat="1" x14ac:dyDescent="0.25"/>
    <row r="145" s="28" customFormat="1" x14ac:dyDescent="0.25"/>
    <row r="146" s="28" customFormat="1" x14ac:dyDescent="0.25"/>
    <row r="147" s="28" customFormat="1" x14ac:dyDescent="0.25"/>
    <row r="148" s="28" customFormat="1" x14ac:dyDescent="0.25"/>
    <row r="149" s="28" customFormat="1" x14ac:dyDescent="0.25"/>
    <row r="150" s="28" customFormat="1" x14ac:dyDescent="0.25"/>
    <row r="151" s="28" customFormat="1" x14ac:dyDescent="0.25"/>
    <row r="152" s="28" customFormat="1" x14ac:dyDescent="0.25"/>
    <row r="153" s="28" customFormat="1" x14ac:dyDescent="0.25"/>
  </sheetData>
  <mergeCells count="1">
    <mergeCell ref="H1:I1"/>
  </mergeCells>
  <phoneticPr fontId="20" type="noConversion"/>
  <conditionalFormatting sqref="E10:I10 F9:I9">
    <cfRule type="cellIs" dxfId="102" priority="1" operator="lessThan">
      <formula>0</formula>
    </cfRule>
  </conditionalFormatting>
  <hyperlinks>
    <hyperlink ref="H1" r:id="rId1" display="info@baharianwealth.com.au_x000a_+61 38640 9964" xr:uid="{D30AB3D8-93AF-454B-B7C0-76125A96C523}"/>
    <hyperlink ref="H1:I1" r:id="rId2" display="http://www.baharianwealth.com.au/get-in-touch/" xr:uid="{35E64FB1-4709-4494-8604-F6B3E45C960D}"/>
  </hyperlinks>
  <printOptions horizontalCentered="1" verticalCentered="1"/>
  <pageMargins left="0.25" right="0.25" top="0.25" bottom="0.25" header="0.3" footer="0.3"/>
  <pageSetup paperSize="9" fitToWidth="0" fitToHeight="0" orientation="landscape" verticalDpi="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B1:H242"/>
  <sheetViews>
    <sheetView showGridLines="0" zoomScale="90" zoomScaleNormal="90" zoomScalePageLayoutView="90" workbookViewId="0">
      <pane ySplit="2" topLeftCell="A3" activePane="bottomLeft" state="frozen"/>
      <selection pane="bottomLeft" activeCell="C5" sqref="C5"/>
    </sheetView>
  </sheetViews>
  <sheetFormatPr defaultColWidth="8.875" defaultRowHeight="13.5" x14ac:dyDescent="0.25"/>
  <cols>
    <col min="1" max="1" width="1.875" customWidth="1"/>
    <col min="2" max="2" width="26.625" customWidth="1"/>
    <col min="3" max="5" width="16.125" customWidth="1"/>
    <col min="6" max="6" width="25" style="28" bestFit="1" customWidth="1"/>
    <col min="7" max="7" width="18.375" style="28" customWidth="1"/>
    <col min="8" max="8" width="22.5" style="28" customWidth="1"/>
  </cols>
  <sheetData>
    <row r="1" spans="2:8" s="28" customFormat="1" ht="46.5" customHeight="1" x14ac:dyDescent="0.25">
      <c r="B1" s="25" t="s">
        <v>157</v>
      </c>
      <c r="C1" s="27"/>
      <c r="D1" s="27"/>
      <c r="E1" s="27"/>
      <c r="F1" s="27"/>
      <c r="G1" s="27"/>
      <c r="H1" s="27"/>
    </row>
    <row r="2" spans="2:8" s="28" customFormat="1" ht="25.5" customHeight="1" x14ac:dyDescent="0.25">
      <c r="B2" s="54" t="s">
        <v>1</v>
      </c>
      <c r="C2" s="54" t="s">
        <v>211</v>
      </c>
      <c r="D2" s="54" t="s">
        <v>12</v>
      </c>
      <c r="E2" s="54" t="s">
        <v>190</v>
      </c>
      <c r="F2" s="54" t="s">
        <v>212</v>
      </c>
      <c r="G2" s="54" t="s">
        <v>110</v>
      </c>
      <c r="H2" s="54" t="s">
        <v>112</v>
      </c>
    </row>
    <row r="3" spans="2:8" ht="16.5" customHeight="1" x14ac:dyDescent="0.25">
      <c r="B3" s="1" t="s">
        <v>113</v>
      </c>
      <c r="C3" s="5"/>
      <c r="D3" s="5" t="s">
        <v>15</v>
      </c>
      <c r="E3" s="20" t="s">
        <v>189</v>
      </c>
      <c r="F3" s="48" t="str">
        <f>IFERROR(IF(Income[[#This Row],[Instalment]]="","",IF(OR(Income[[#This Row],[Frequency]]="Annually",Income[[#This Row],[Frequency]]="Quarterly"),Income[[#This Row],[Instalment]],Income[[#This Row],[Annual Income]]/12)),"")</f>
        <v/>
      </c>
      <c r="G3" s="48" t="str">
        <f t="shared" ref="G3:G20" si="0">IF(C3&gt;0,IF(D3="Weekly",C3*52,IF(D3="Fortnightly",C3*26,IF(D3="Monthly",C3*12,IF(D3="Quarterly",C3*4,IF(D3="Annually",C3,"Please Enter Frequency"))))),"")</f>
        <v/>
      </c>
      <c r="H3" s="111" t="str">
        <f>Income[[#This Row],[Annual Income]]</f>
        <v/>
      </c>
    </row>
    <row r="4" spans="2:8" ht="16.5" customHeight="1" x14ac:dyDescent="0.25">
      <c r="B4" s="1" t="s">
        <v>114</v>
      </c>
      <c r="C4" s="5"/>
      <c r="D4" s="5" t="s">
        <v>18</v>
      </c>
      <c r="E4" s="20" t="s">
        <v>177</v>
      </c>
      <c r="F4" s="48" t="str">
        <f>IFERROR(IF(Income[[#This Row],[Instalment]]="","",IF(OR(Income[[#This Row],[Frequency]]="Annually",Income[[#This Row],[Frequency]]="Quarterly"),Income[[#This Row],[Instalment]],Income[[#This Row],[Annual Income]]/12)),"")</f>
        <v/>
      </c>
      <c r="G4" s="48" t="str">
        <f t="shared" si="0"/>
        <v/>
      </c>
      <c r="H4" s="111" t="str">
        <f>Income[[#This Row],[Annual Income]]</f>
        <v/>
      </c>
    </row>
    <row r="5" spans="2:8" ht="16.5" customHeight="1" x14ac:dyDescent="0.25">
      <c r="B5" s="1" t="s">
        <v>115</v>
      </c>
      <c r="C5" s="5"/>
      <c r="D5" s="5" t="s">
        <v>16</v>
      </c>
      <c r="E5" s="20" t="s">
        <v>174</v>
      </c>
      <c r="F5" s="48" t="str">
        <f>IFERROR(IF(Income[[#This Row],[Instalment]]="","",IF(OR(Income[[#This Row],[Frequency]]="Annually",Income[[#This Row],[Frequency]]="Quarterly"),Income[[#This Row],[Instalment]],Income[[#This Row],[Annual Income]]/12)),"")</f>
        <v/>
      </c>
      <c r="G5" s="48" t="str">
        <f t="shared" si="0"/>
        <v/>
      </c>
      <c r="H5" s="111" t="str">
        <f>Income[[#This Row],[Annual Income]]</f>
        <v/>
      </c>
    </row>
    <row r="6" spans="2:8" ht="16.5" customHeight="1" x14ac:dyDescent="0.25">
      <c r="B6" s="1" t="s">
        <v>116</v>
      </c>
      <c r="C6" s="5"/>
      <c r="D6" s="5" t="s">
        <v>18</v>
      </c>
      <c r="E6" s="20" t="s">
        <v>179</v>
      </c>
      <c r="F6" s="48" t="str">
        <f>IFERROR(IF(Income[[#This Row],[Instalment]]="","",IF(OR(Income[[#This Row],[Frequency]]="Annually",Income[[#This Row],[Frequency]]="Quarterly"),Income[[#This Row],[Instalment]],Income[[#This Row],[Annual Income]]/12)),"")</f>
        <v/>
      </c>
      <c r="G6" s="48" t="str">
        <f t="shared" si="0"/>
        <v/>
      </c>
      <c r="H6" s="111" t="str">
        <f>Income[[#This Row],[Annual Income]]</f>
        <v/>
      </c>
    </row>
    <row r="7" spans="2:8" ht="16.5" customHeight="1" x14ac:dyDescent="0.25">
      <c r="B7" s="1" t="s">
        <v>117</v>
      </c>
      <c r="C7" s="5"/>
      <c r="D7" s="5" t="s">
        <v>19</v>
      </c>
      <c r="E7" s="20" t="s">
        <v>166</v>
      </c>
      <c r="F7" s="48" t="str">
        <f>IFERROR(IF(Income[[#This Row],[Instalment]]="","",IF(OR(Income[[#This Row],[Frequency]]="Annually",Income[[#This Row],[Frequency]]="Quarterly"),Income[[#This Row],[Instalment]],Income[[#This Row],[Annual Income]]/12)),"")</f>
        <v/>
      </c>
      <c r="G7" s="48" t="str">
        <f t="shared" si="0"/>
        <v/>
      </c>
      <c r="H7" s="111" t="str">
        <f>Income[[#This Row],[Annual Income]]</f>
        <v/>
      </c>
    </row>
    <row r="8" spans="2:8" ht="16.5" customHeight="1" x14ac:dyDescent="0.25">
      <c r="B8" s="1" t="s">
        <v>118</v>
      </c>
      <c r="C8" s="5"/>
      <c r="D8" s="5" t="s">
        <v>15</v>
      </c>
      <c r="E8" s="20" t="s">
        <v>189</v>
      </c>
      <c r="F8" s="48" t="str">
        <f>IFERROR(IF(Income[[#This Row],[Instalment]]="","",IF(OR(Income[[#This Row],[Frequency]]="Annually",Income[[#This Row],[Frequency]]="Quarterly"),Income[[#This Row],[Instalment]],Income[[#This Row],[Annual Income]]/12)),"")</f>
        <v/>
      </c>
      <c r="G8" s="48" t="str">
        <f t="shared" si="0"/>
        <v/>
      </c>
      <c r="H8" s="111" t="str">
        <f>Income[[#This Row],[Annual Income]]</f>
        <v/>
      </c>
    </row>
    <row r="9" spans="2:8" ht="16.5" customHeight="1" x14ac:dyDescent="0.25">
      <c r="B9" s="1" t="s">
        <v>119</v>
      </c>
      <c r="C9" s="5"/>
      <c r="D9" s="5" t="s">
        <v>15</v>
      </c>
      <c r="E9" s="20" t="s">
        <v>189</v>
      </c>
      <c r="F9" s="48" t="str">
        <f>IFERROR(IF(Income[[#This Row],[Instalment]]="","",IF(OR(Income[[#This Row],[Frequency]]="Annually",Income[[#This Row],[Frequency]]="Quarterly"),Income[[#This Row],[Instalment]],Income[[#This Row],[Annual Income]]/12)),"")</f>
        <v/>
      </c>
      <c r="G9" s="48" t="str">
        <f t="shared" si="0"/>
        <v/>
      </c>
      <c r="H9" s="111" t="str">
        <f>Income[[#This Row],[Annual Income]]</f>
        <v/>
      </c>
    </row>
    <row r="10" spans="2:8" ht="16.5" customHeight="1" x14ac:dyDescent="0.25">
      <c r="B10" s="1" t="s">
        <v>120</v>
      </c>
      <c r="C10" s="5"/>
      <c r="D10" s="5" t="s">
        <v>15</v>
      </c>
      <c r="E10" s="20" t="s">
        <v>189</v>
      </c>
      <c r="F10" s="48" t="str">
        <f>IFERROR(IF(Income[[#This Row],[Instalment]]="","",IF(OR(Income[[#This Row],[Frequency]]="Annually",Income[[#This Row],[Frequency]]="Quarterly"),Income[[#This Row],[Instalment]],Income[[#This Row],[Annual Income]]/12)),"")</f>
        <v/>
      </c>
      <c r="G10" s="48" t="str">
        <f t="shared" si="0"/>
        <v/>
      </c>
      <c r="H10" s="111" t="str">
        <f>Income[[#This Row],[Annual Income]]</f>
        <v/>
      </c>
    </row>
    <row r="11" spans="2:8" ht="16.5" customHeight="1" x14ac:dyDescent="0.25">
      <c r="B11" s="1" t="s">
        <v>121</v>
      </c>
      <c r="C11" s="5"/>
      <c r="D11" s="5" t="s">
        <v>15</v>
      </c>
      <c r="E11" s="20" t="s">
        <v>189</v>
      </c>
      <c r="F11" s="48" t="str">
        <f>IFERROR(IF(Income[[#This Row],[Instalment]]="","",IF(OR(Income[[#This Row],[Frequency]]="Annually",Income[[#This Row],[Frequency]]="Quarterly"),Income[[#This Row],[Instalment]],Income[[#This Row],[Annual Income]]/12)),"")</f>
        <v/>
      </c>
      <c r="G11" s="48" t="str">
        <f t="shared" si="0"/>
        <v/>
      </c>
      <c r="H11" s="111" t="str">
        <f>Income[[#This Row],[Annual Income]]</f>
        <v/>
      </c>
    </row>
    <row r="12" spans="2:8" ht="16.5" customHeight="1" x14ac:dyDescent="0.25">
      <c r="B12" s="1" t="s">
        <v>122</v>
      </c>
      <c r="C12" s="5"/>
      <c r="D12" s="5" t="s">
        <v>15</v>
      </c>
      <c r="E12" s="20" t="s">
        <v>189</v>
      </c>
      <c r="F12" s="48" t="str">
        <f>IFERROR(IF(Income[[#This Row],[Instalment]]="","",IF(OR(Income[[#This Row],[Frequency]]="Annually",Income[[#This Row],[Frequency]]="Quarterly"),Income[[#This Row],[Instalment]],Income[[#This Row],[Annual Income]]/12)),"")</f>
        <v/>
      </c>
      <c r="G12" s="48" t="str">
        <f t="shared" si="0"/>
        <v/>
      </c>
      <c r="H12" s="111" t="str">
        <f>Income[[#This Row],[Annual Income]]</f>
        <v/>
      </c>
    </row>
    <row r="13" spans="2:8" ht="16.5" customHeight="1" x14ac:dyDescent="0.25">
      <c r="B13" s="1" t="s">
        <v>109</v>
      </c>
      <c r="C13" s="5"/>
      <c r="D13" s="5" t="s">
        <v>15</v>
      </c>
      <c r="E13" s="20" t="s">
        <v>189</v>
      </c>
      <c r="F13" s="48" t="str">
        <f>IFERROR(IF(Income[[#This Row],[Instalment]]="","",IF(OR(Income[[#This Row],[Frequency]]="Annually",Income[[#This Row],[Frequency]]="Quarterly"),Income[[#This Row],[Instalment]],Income[[#This Row],[Annual Income]]/12)),"")</f>
        <v/>
      </c>
      <c r="G13" s="48" t="str">
        <f t="shared" si="0"/>
        <v/>
      </c>
      <c r="H13" s="111" t="str">
        <f>Income[[#This Row],[Annual Income]]</f>
        <v/>
      </c>
    </row>
    <row r="14" spans="2:8" ht="16.5" customHeight="1" x14ac:dyDescent="0.25">
      <c r="B14" s="1" t="s">
        <v>123</v>
      </c>
      <c r="C14" s="5"/>
      <c r="D14" s="5" t="s">
        <v>15</v>
      </c>
      <c r="E14" s="20" t="s">
        <v>189</v>
      </c>
      <c r="F14" s="48" t="str">
        <f>IFERROR(IF(Income[[#This Row],[Instalment]]="","",IF(OR(Income[[#This Row],[Frequency]]="Annually",Income[[#This Row],[Frequency]]="Quarterly"),Income[[#This Row],[Instalment]],Income[[#This Row],[Annual Income]]/12)),"")</f>
        <v/>
      </c>
      <c r="G14" s="48" t="str">
        <f t="shared" si="0"/>
        <v/>
      </c>
      <c r="H14" s="111" t="str">
        <f>Income[[#This Row],[Annual Income]]</f>
        <v/>
      </c>
    </row>
    <row r="15" spans="2:8" ht="16.5" customHeight="1" x14ac:dyDescent="0.25">
      <c r="B15" s="1" t="s">
        <v>124</v>
      </c>
      <c r="C15" s="5"/>
      <c r="D15" s="5" t="s">
        <v>15</v>
      </c>
      <c r="E15" s="20" t="s">
        <v>189</v>
      </c>
      <c r="F15" s="48" t="str">
        <f>IFERROR(IF(Income[[#This Row],[Instalment]]="","",IF(OR(Income[[#This Row],[Frequency]]="Annually",Income[[#This Row],[Frequency]]="Quarterly"),Income[[#This Row],[Instalment]],Income[[#This Row],[Annual Income]]/12)),"")</f>
        <v/>
      </c>
      <c r="G15" s="48" t="str">
        <f t="shared" si="0"/>
        <v/>
      </c>
      <c r="H15" s="111" t="str">
        <f>Income[[#This Row],[Annual Income]]</f>
        <v/>
      </c>
    </row>
    <row r="16" spans="2:8" ht="16.5" customHeight="1" x14ac:dyDescent="0.25">
      <c r="B16" s="1" t="s">
        <v>125</v>
      </c>
      <c r="C16" s="5"/>
      <c r="D16" s="5" t="s">
        <v>15</v>
      </c>
      <c r="E16" s="20" t="s">
        <v>189</v>
      </c>
      <c r="F16" s="48" t="str">
        <f>IFERROR(IF(Income[[#This Row],[Instalment]]="","",IF(OR(Income[[#This Row],[Frequency]]="Annually",Income[[#This Row],[Frequency]]="Quarterly"),Income[[#This Row],[Instalment]],Income[[#This Row],[Annual Income]]/12)),"")</f>
        <v/>
      </c>
      <c r="G16" s="48" t="str">
        <f t="shared" si="0"/>
        <v/>
      </c>
      <c r="H16" s="111" t="str">
        <f>Income[[#This Row],[Annual Income]]</f>
        <v/>
      </c>
    </row>
    <row r="17" spans="2:8" ht="16.5" customHeight="1" x14ac:dyDescent="0.25">
      <c r="B17" s="1" t="s">
        <v>126</v>
      </c>
      <c r="C17" s="5"/>
      <c r="D17" s="5" t="s">
        <v>15</v>
      </c>
      <c r="E17" s="20" t="s">
        <v>189</v>
      </c>
      <c r="F17" s="48" t="str">
        <f>IFERROR(IF(Income[[#This Row],[Instalment]]="","",IF(OR(Income[[#This Row],[Frequency]]="Annually",Income[[#This Row],[Frequency]]="Quarterly"),Income[[#This Row],[Instalment]],Income[[#This Row],[Annual Income]]/12)),"")</f>
        <v/>
      </c>
      <c r="G17" s="48" t="str">
        <f t="shared" si="0"/>
        <v/>
      </c>
      <c r="H17" s="111" t="str">
        <f>Income[[#This Row],[Annual Income]]</f>
        <v/>
      </c>
    </row>
    <row r="18" spans="2:8" ht="16.5" customHeight="1" x14ac:dyDescent="0.25">
      <c r="B18" s="1" t="s">
        <v>40</v>
      </c>
      <c r="C18" s="5"/>
      <c r="D18" s="5" t="s">
        <v>15</v>
      </c>
      <c r="E18" s="20" t="s">
        <v>189</v>
      </c>
      <c r="F18" s="48" t="str">
        <f>IFERROR(IF(Income[[#This Row],[Instalment]]="","",IF(OR(Income[[#This Row],[Frequency]]="Annually",Income[[#This Row],[Frequency]]="Quarterly"),Income[[#This Row],[Instalment]],Income[[#This Row],[Annual Income]]/12)),"")</f>
        <v/>
      </c>
      <c r="G18" s="48" t="str">
        <f t="shared" si="0"/>
        <v/>
      </c>
      <c r="H18" s="111" t="str">
        <f>Income[[#This Row],[Annual Income]]</f>
        <v/>
      </c>
    </row>
    <row r="19" spans="2:8" ht="16.5" customHeight="1" x14ac:dyDescent="0.25">
      <c r="B19" s="1" t="s">
        <v>40</v>
      </c>
      <c r="C19" s="5"/>
      <c r="D19" s="5" t="s">
        <v>15</v>
      </c>
      <c r="E19" s="20" t="s">
        <v>189</v>
      </c>
      <c r="F19" s="48" t="str">
        <f>IFERROR(IF(Income[[#This Row],[Instalment]]="","",IF(OR(Income[[#This Row],[Frequency]]="Annually",Income[[#This Row],[Frequency]]="Quarterly"),Income[[#This Row],[Instalment]],Income[[#This Row],[Annual Income]]/12)),"")</f>
        <v/>
      </c>
      <c r="G19" s="48" t="str">
        <f t="shared" si="0"/>
        <v/>
      </c>
      <c r="H19" s="111" t="str">
        <f>Income[[#This Row],[Annual Income]]</f>
        <v/>
      </c>
    </row>
    <row r="20" spans="2:8" ht="16.5" customHeight="1" x14ac:dyDescent="0.25">
      <c r="B20" s="1" t="s">
        <v>40</v>
      </c>
      <c r="C20" s="5"/>
      <c r="D20" s="5" t="s">
        <v>15</v>
      </c>
      <c r="E20" s="20" t="s">
        <v>189</v>
      </c>
      <c r="F20" s="48" t="str">
        <f>IFERROR(IF(Income[[#This Row],[Instalment]]="","",IF(OR(Income[[#This Row],[Frequency]]="Annually",Income[[#This Row],[Frequency]]="Quarterly"),Income[[#This Row],[Instalment]],Income[[#This Row],[Annual Income]]/12)),"")</f>
        <v/>
      </c>
      <c r="G20" s="48" t="str">
        <f t="shared" si="0"/>
        <v/>
      </c>
      <c r="H20" s="111" t="str">
        <f>Income[[#This Row],[Annual Income]]</f>
        <v/>
      </c>
    </row>
    <row r="21" spans="2:8" ht="16.5" customHeight="1" x14ac:dyDescent="0.25">
      <c r="C21" s="2"/>
      <c r="D21" s="19"/>
      <c r="E21" s="24"/>
      <c r="F21" s="57" t="str">
        <f>IFERROR(IF(Income[[#This Row],[Instalment]]="","",IF(OR(Income[[#This Row],[Frequency]]="Annually",Income[[#This Row],[Frequency]]="Quarterly"),Income[[#This Row],[Instalment]],Income[[#This Row],[Annual Income]]/12)),"")</f>
        <v/>
      </c>
      <c r="G21" s="57" t="str">
        <f t="shared" ref="G21:G29" si="1">IF(C21&gt;0,IF(D21="Weekly",C21*52,IF(D21="Fortnightly",C21*26,IF(D21="Monthly",C21*12,IF(D21="Quarterly",C21*4,IF(D21="Annually",C21,"Please Enter Frequency"))))),"")</f>
        <v/>
      </c>
      <c r="H21" s="111" t="str">
        <f>Income[[#This Row],[Annual Income]]</f>
        <v/>
      </c>
    </row>
    <row r="22" spans="2:8" ht="16.5" customHeight="1" x14ac:dyDescent="0.25">
      <c r="C22" s="2"/>
      <c r="D22" s="19"/>
      <c r="E22" s="24"/>
      <c r="F22" s="57" t="str">
        <f>IFERROR(IF(Income[[#This Row],[Instalment]]="","",IF(OR(Income[[#This Row],[Frequency]]="Annually",Income[[#This Row],[Frequency]]="Quarterly"),Income[[#This Row],[Instalment]],Income[[#This Row],[Annual Income]]/12)),"")</f>
        <v/>
      </c>
      <c r="G22" s="57" t="str">
        <f t="shared" si="1"/>
        <v/>
      </c>
      <c r="H22" s="111" t="str">
        <f>Income[[#This Row],[Annual Income]]</f>
        <v/>
      </c>
    </row>
    <row r="23" spans="2:8" ht="16.5" customHeight="1" x14ac:dyDescent="0.25">
      <c r="C23" s="2"/>
      <c r="D23" s="19"/>
      <c r="E23" s="24"/>
      <c r="F23" s="57" t="str">
        <f>IFERROR(IF(Income[[#This Row],[Instalment]]="","",IF(OR(Income[[#This Row],[Frequency]]="Annually",Income[[#This Row],[Frequency]]="Quarterly"),Income[[#This Row],[Instalment]],Income[[#This Row],[Annual Income]]/12)),"")</f>
        <v/>
      </c>
      <c r="G23" s="57" t="str">
        <f t="shared" si="1"/>
        <v/>
      </c>
      <c r="H23" s="111" t="str">
        <f>Income[[#This Row],[Annual Income]]</f>
        <v/>
      </c>
    </row>
    <row r="24" spans="2:8" ht="16.5" customHeight="1" x14ac:dyDescent="0.25">
      <c r="C24" s="2"/>
      <c r="D24" s="19"/>
      <c r="E24" s="24"/>
      <c r="F24" s="57" t="str">
        <f>IFERROR(IF(Income[[#This Row],[Instalment]]="","",IF(OR(Income[[#This Row],[Frequency]]="Annually",Income[[#This Row],[Frequency]]="Quarterly"),Income[[#This Row],[Instalment]],Income[[#This Row],[Annual Income]]/12)),"")</f>
        <v/>
      </c>
      <c r="G24" s="57" t="str">
        <f t="shared" si="1"/>
        <v/>
      </c>
      <c r="H24" s="111" t="str">
        <f>Income[[#This Row],[Annual Income]]</f>
        <v/>
      </c>
    </row>
    <row r="25" spans="2:8" ht="16.5" customHeight="1" x14ac:dyDescent="0.25">
      <c r="C25" s="2"/>
      <c r="D25" s="19"/>
      <c r="E25" s="24"/>
      <c r="F25" s="57" t="str">
        <f>IFERROR(IF(Income[[#This Row],[Instalment]]="","",IF(OR(Income[[#This Row],[Frequency]]="Annually",Income[[#This Row],[Frequency]]="Quarterly"),Income[[#This Row],[Instalment]],Income[[#This Row],[Annual Income]]/12)),"")</f>
        <v/>
      </c>
      <c r="G25" s="57" t="str">
        <f t="shared" si="1"/>
        <v/>
      </c>
      <c r="H25" s="111" t="str">
        <f>Income[[#This Row],[Annual Income]]</f>
        <v/>
      </c>
    </row>
    <row r="26" spans="2:8" ht="16.5" customHeight="1" x14ac:dyDescent="0.25">
      <c r="C26" s="2"/>
      <c r="D26" s="19"/>
      <c r="E26" s="24"/>
      <c r="F26" s="57" t="str">
        <f>IFERROR(IF(Income[[#This Row],[Instalment]]="","",IF(OR(Income[[#This Row],[Frequency]]="Annually",Income[[#This Row],[Frequency]]="Quarterly"),Income[[#This Row],[Instalment]],Income[[#This Row],[Annual Income]]/12)),"")</f>
        <v/>
      </c>
      <c r="G26" s="57" t="str">
        <f t="shared" si="1"/>
        <v/>
      </c>
      <c r="H26" s="111" t="str">
        <f>Income[[#This Row],[Annual Income]]</f>
        <v/>
      </c>
    </row>
    <row r="27" spans="2:8" ht="16.5" customHeight="1" x14ac:dyDescent="0.25">
      <c r="C27" s="2"/>
      <c r="D27" s="19"/>
      <c r="E27" s="24"/>
      <c r="F27" s="57" t="str">
        <f>IFERROR(IF(Income[[#This Row],[Instalment]]="","",IF(OR(Income[[#This Row],[Frequency]]="Annually",Income[[#This Row],[Frequency]]="Quarterly"),Income[[#This Row],[Instalment]],Income[[#This Row],[Annual Income]]/12)),"")</f>
        <v/>
      </c>
      <c r="G27" s="57" t="str">
        <f t="shared" si="1"/>
        <v/>
      </c>
      <c r="H27" s="111" t="str">
        <f>Income[[#This Row],[Annual Income]]</f>
        <v/>
      </c>
    </row>
    <row r="28" spans="2:8" ht="16.5" customHeight="1" x14ac:dyDescent="0.25">
      <c r="C28" s="2"/>
      <c r="D28" s="19"/>
      <c r="E28" s="24"/>
      <c r="F28" s="57" t="str">
        <f>IFERROR(IF(Income[[#This Row],[Instalment]]="","",IF(OR(Income[[#This Row],[Frequency]]="Annually",Income[[#This Row],[Frequency]]="Quarterly"),Income[[#This Row],[Instalment]],Income[[#This Row],[Annual Income]]/12)),"")</f>
        <v/>
      </c>
      <c r="G28" s="57" t="str">
        <f t="shared" si="1"/>
        <v/>
      </c>
      <c r="H28" s="111" t="str">
        <f>Income[[#This Row],[Annual Income]]</f>
        <v/>
      </c>
    </row>
    <row r="29" spans="2:8" ht="16.5" customHeight="1" x14ac:dyDescent="0.25">
      <c r="C29" s="2"/>
      <c r="D29" s="19"/>
      <c r="E29" s="24"/>
      <c r="F29" s="57" t="str">
        <f>IFERROR(IF(Income[[#This Row],[Instalment]]="","",IF(OR(Income[[#This Row],[Frequency]]="Annually",Income[[#This Row],[Frequency]]="Quarterly"),Income[[#This Row],[Instalment]],Income[[#This Row],[Annual Income]]/12)),"")</f>
        <v/>
      </c>
      <c r="G29" s="57" t="str">
        <f t="shared" si="1"/>
        <v/>
      </c>
      <c r="H29" s="111" t="str">
        <f>Income[[#This Row],[Annual Income]]</f>
        <v/>
      </c>
    </row>
    <row r="30" spans="2:8" s="28" customFormat="1" ht="16.5" customHeight="1" x14ac:dyDescent="0.25">
      <c r="B30" s="113" t="s">
        <v>11</v>
      </c>
      <c r="C30" s="48">
        <f>SUBTOTAL(109,Income[Instalment])</f>
        <v>0</v>
      </c>
      <c r="D30" s="48"/>
      <c r="E30" s="48"/>
      <c r="F30" s="48"/>
      <c r="G30" s="48">
        <f>SUBTOTAL(109,Income[Annual Income])</f>
        <v>0</v>
      </c>
      <c r="H30" s="112"/>
    </row>
    <row r="31" spans="2:8" ht="16.5" customHeight="1" x14ac:dyDescent="0.25"/>
    <row r="32" spans="2:8" ht="16.5" customHeight="1" x14ac:dyDescent="0.25"/>
    <row r="33" ht="16.5" customHeight="1" x14ac:dyDescent="0.25"/>
    <row r="34" ht="16.5" customHeight="1" x14ac:dyDescent="0.25"/>
    <row r="35" ht="16.5" customHeight="1" x14ac:dyDescent="0.25"/>
    <row r="36" ht="16.5" customHeight="1" x14ac:dyDescent="0.25"/>
    <row r="37" ht="16.5" customHeight="1" x14ac:dyDescent="0.25"/>
    <row r="38" ht="16.5" customHeight="1" x14ac:dyDescent="0.25"/>
    <row r="39" ht="16.5" customHeight="1" x14ac:dyDescent="0.25"/>
    <row r="40" ht="16.5" customHeight="1" x14ac:dyDescent="0.25"/>
    <row r="41" ht="16.5" customHeight="1" x14ac:dyDescent="0.25"/>
    <row r="42" ht="16.5" customHeight="1" x14ac:dyDescent="0.25"/>
    <row r="43" ht="16.5" customHeight="1" x14ac:dyDescent="0.25"/>
    <row r="44" ht="16.5" customHeight="1" x14ac:dyDescent="0.25"/>
    <row r="45" ht="16.5" customHeight="1" x14ac:dyDescent="0.25"/>
    <row r="46" ht="16.5" customHeight="1" x14ac:dyDescent="0.25"/>
    <row r="47" ht="16.5" customHeight="1" x14ac:dyDescent="0.25"/>
    <row r="48" ht="16.5" customHeight="1" x14ac:dyDescent="0.25"/>
    <row r="49" ht="16.5" customHeight="1" x14ac:dyDescent="0.25"/>
    <row r="50" ht="16.5" customHeight="1" x14ac:dyDescent="0.25"/>
    <row r="51" ht="16.5" customHeight="1" x14ac:dyDescent="0.25"/>
    <row r="52" ht="16.5" customHeight="1" x14ac:dyDescent="0.25"/>
    <row r="53" ht="16.5" customHeight="1" x14ac:dyDescent="0.25"/>
    <row r="54" ht="16.5" customHeight="1" x14ac:dyDescent="0.25"/>
    <row r="55" ht="16.5" customHeight="1" x14ac:dyDescent="0.25"/>
    <row r="56" ht="16.5" customHeight="1" x14ac:dyDescent="0.25"/>
    <row r="57" ht="16.5" customHeight="1" x14ac:dyDescent="0.25"/>
    <row r="58" ht="16.5" customHeight="1" x14ac:dyDescent="0.25"/>
    <row r="59" ht="16.5" customHeight="1" x14ac:dyDescent="0.25"/>
    <row r="60" ht="16.5" customHeight="1" x14ac:dyDescent="0.25"/>
    <row r="61" ht="16.5" customHeight="1" x14ac:dyDescent="0.25"/>
    <row r="62" ht="16.5" customHeight="1" x14ac:dyDescent="0.25"/>
    <row r="63" ht="16.5" customHeight="1" x14ac:dyDescent="0.25"/>
    <row r="64" ht="16.5" customHeight="1" x14ac:dyDescent="0.25"/>
    <row r="65" ht="16.5" customHeight="1" x14ac:dyDescent="0.25"/>
    <row r="66" ht="16.5" customHeight="1" x14ac:dyDescent="0.25"/>
    <row r="67" ht="16.5" customHeight="1" x14ac:dyDescent="0.25"/>
    <row r="68" ht="16.5" customHeight="1" x14ac:dyDescent="0.25"/>
    <row r="69" ht="16.5" customHeight="1" x14ac:dyDescent="0.25"/>
    <row r="70" ht="16.5" customHeight="1" x14ac:dyDescent="0.25"/>
    <row r="71" ht="16.5" customHeight="1" x14ac:dyDescent="0.25"/>
    <row r="72" ht="16.5" customHeight="1" x14ac:dyDescent="0.25"/>
    <row r="73" ht="16.5" customHeight="1" x14ac:dyDescent="0.25"/>
    <row r="74" ht="16.5" customHeight="1" x14ac:dyDescent="0.25"/>
    <row r="75" ht="16.5" customHeight="1" x14ac:dyDescent="0.25"/>
    <row r="76" ht="16.5" customHeight="1" x14ac:dyDescent="0.25"/>
    <row r="77" ht="16.5" customHeight="1" x14ac:dyDescent="0.25"/>
    <row r="78" ht="16.5" customHeight="1" x14ac:dyDescent="0.25"/>
    <row r="79" ht="16.5" customHeight="1" x14ac:dyDescent="0.25"/>
    <row r="80" ht="16.5" customHeight="1" x14ac:dyDescent="0.25"/>
    <row r="81" ht="16.5" customHeight="1" x14ac:dyDescent="0.25"/>
    <row r="82" ht="16.5" customHeight="1" x14ac:dyDescent="0.25"/>
    <row r="83" ht="16.5" customHeight="1" x14ac:dyDescent="0.25"/>
    <row r="84" ht="16.5" customHeight="1" x14ac:dyDescent="0.25"/>
    <row r="85" ht="16.5" customHeight="1" x14ac:dyDescent="0.25"/>
    <row r="86" ht="16.5" customHeight="1" x14ac:dyDescent="0.25"/>
    <row r="87" ht="16.5" customHeight="1" x14ac:dyDescent="0.25"/>
    <row r="88" ht="16.5" customHeight="1" x14ac:dyDescent="0.25"/>
    <row r="89" ht="16.5" customHeight="1" x14ac:dyDescent="0.25"/>
    <row r="90" ht="16.5" customHeight="1" x14ac:dyDescent="0.25"/>
    <row r="91" ht="16.5" customHeight="1" x14ac:dyDescent="0.25"/>
    <row r="92" ht="16.5" customHeight="1" x14ac:dyDescent="0.25"/>
    <row r="93" ht="16.5" customHeight="1" x14ac:dyDescent="0.25"/>
    <row r="94" ht="16.5" customHeight="1" x14ac:dyDescent="0.25"/>
    <row r="95" ht="16.5" customHeight="1" x14ac:dyDescent="0.25"/>
    <row r="96" ht="16.5" customHeight="1" x14ac:dyDescent="0.25"/>
    <row r="97" ht="16.5" customHeight="1" x14ac:dyDescent="0.25"/>
    <row r="98" ht="16.5" customHeight="1" x14ac:dyDescent="0.25"/>
    <row r="99" ht="16.5" customHeight="1" x14ac:dyDescent="0.25"/>
    <row r="100" ht="16.5" customHeight="1" x14ac:dyDescent="0.25"/>
    <row r="101" ht="16.5" customHeight="1" x14ac:dyDescent="0.25"/>
    <row r="102" ht="16.5" customHeight="1" x14ac:dyDescent="0.25"/>
    <row r="103" ht="16.5" customHeight="1" x14ac:dyDescent="0.25"/>
    <row r="104" ht="16.5" customHeight="1" x14ac:dyDescent="0.25"/>
    <row r="105" ht="16.5" customHeight="1" x14ac:dyDescent="0.25"/>
    <row r="106" ht="16.5" customHeight="1" x14ac:dyDescent="0.25"/>
    <row r="107" ht="16.5" customHeight="1" x14ac:dyDescent="0.25"/>
    <row r="108" ht="16.5" customHeight="1" x14ac:dyDescent="0.25"/>
    <row r="109" ht="16.5" customHeight="1" x14ac:dyDescent="0.25"/>
    <row r="110" ht="16.5" customHeight="1" x14ac:dyDescent="0.25"/>
    <row r="111" ht="16.5" customHeight="1" x14ac:dyDescent="0.25"/>
    <row r="112" ht="16.5" customHeight="1" x14ac:dyDescent="0.25"/>
    <row r="113" ht="16.5" customHeight="1" x14ac:dyDescent="0.25"/>
    <row r="114" ht="16.5" customHeight="1" x14ac:dyDescent="0.25"/>
    <row r="115" ht="16.5" customHeight="1" x14ac:dyDescent="0.25"/>
    <row r="116" ht="16.5" customHeight="1" x14ac:dyDescent="0.25"/>
    <row r="117" ht="16.5" customHeight="1" x14ac:dyDescent="0.25"/>
    <row r="118" ht="16.5" customHeight="1" x14ac:dyDescent="0.25"/>
    <row r="119" ht="16.5" customHeight="1" x14ac:dyDescent="0.25"/>
    <row r="120" ht="16.5" customHeight="1" x14ac:dyDescent="0.25"/>
    <row r="121" ht="16.5" customHeight="1" x14ac:dyDescent="0.25"/>
    <row r="122" ht="16.5" customHeight="1" x14ac:dyDescent="0.25"/>
    <row r="123" ht="16.5" customHeight="1" x14ac:dyDescent="0.25"/>
    <row r="124" ht="16.5" customHeight="1" x14ac:dyDescent="0.25"/>
    <row r="125" ht="16.5" customHeight="1" x14ac:dyDescent="0.25"/>
    <row r="126" ht="16.5" customHeight="1" x14ac:dyDescent="0.25"/>
    <row r="127" ht="16.5" customHeight="1" x14ac:dyDescent="0.25"/>
    <row r="128" ht="16.5" customHeight="1" x14ac:dyDescent="0.25"/>
    <row r="129" ht="16.5" customHeight="1" x14ac:dyDescent="0.25"/>
    <row r="130" ht="16.5" customHeight="1" x14ac:dyDescent="0.25"/>
    <row r="131" ht="16.5" customHeight="1" x14ac:dyDescent="0.25"/>
    <row r="132" ht="16.5" customHeight="1" x14ac:dyDescent="0.25"/>
    <row r="133" ht="16.5" customHeight="1" x14ac:dyDescent="0.25"/>
    <row r="134" ht="16.5" customHeight="1" x14ac:dyDescent="0.25"/>
    <row r="135" ht="16.5" customHeight="1" x14ac:dyDescent="0.25"/>
    <row r="136" ht="16.5" customHeight="1" x14ac:dyDescent="0.25"/>
    <row r="137" ht="16.5" customHeight="1" x14ac:dyDescent="0.25"/>
    <row r="138" ht="16.5" customHeight="1" x14ac:dyDescent="0.25"/>
    <row r="139" ht="16.5" customHeight="1" x14ac:dyDescent="0.25"/>
    <row r="140" ht="16.5" customHeight="1" x14ac:dyDescent="0.25"/>
    <row r="141" ht="16.5" customHeight="1" x14ac:dyDescent="0.25"/>
    <row r="142" ht="16.5" customHeight="1" x14ac:dyDescent="0.25"/>
    <row r="143" ht="16.5" customHeight="1" x14ac:dyDescent="0.25"/>
    <row r="144" ht="16.5" customHeight="1" x14ac:dyDescent="0.25"/>
    <row r="145" ht="16.5" customHeight="1" x14ac:dyDescent="0.25"/>
    <row r="146" ht="16.5" customHeight="1" x14ac:dyDescent="0.25"/>
    <row r="147" ht="16.5" customHeight="1" x14ac:dyDescent="0.25"/>
    <row r="148" ht="16.5" customHeight="1" x14ac:dyDescent="0.25"/>
    <row r="149" ht="16.5" customHeight="1" x14ac:dyDescent="0.25"/>
    <row r="150" ht="16.5" customHeight="1" x14ac:dyDescent="0.25"/>
    <row r="151" ht="16.5" customHeight="1" x14ac:dyDescent="0.25"/>
    <row r="152" ht="16.5" customHeight="1" x14ac:dyDescent="0.25"/>
    <row r="153" ht="16.5" customHeight="1" x14ac:dyDescent="0.25"/>
    <row r="154" ht="16.5" customHeight="1" x14ac:dyDescent="0.25"/>
    <row r="155" ht="16.5" customHeight="1" x14ac:dyDescent="0.25"/>
    <row r="156" ht="16.5" customHeight="1" x14ac:dyDescent="0.25"/>
    <row r="157" ht="16.5" customHeight="1" x14ac:dyDescent="0.25"/>
    <row r="158" ht="16.5" customHeight="1" x14ac:dyDescent="0.25"/>
    <row r="159" ht="16.5" customHeight="1" x14ac:dyDescent="0.25"/>
    <row r="160" ht="16.5" customHeight="1" x14ac:dyDescent="0.25"/>
    <row r="161" ht="16.5" customHeight="1" x14ac:dyDescent="0.25"/>
    <row r="162" ht="16.5" customHeight="1" x14ac:dyDescent="0.25"/>
    <row r="163" ht="16.5" customHeight="1" x14ac:dyDescent="0.25"/>
    <row r="164" ht="16.5" customHeight="1" x14ac:dyDescent="0.25"/>
    <row r="165" ht="16.5" customHeight="1" x14ac:dyDescent="0.25"/>
    <row r="166" ht="16.5" customHeight="1" x14ac:dyDescent="0.25"/>
    <row r="167" ht="16.5" customHeight="1" x14ac:dyDescent="0.25"/>
    <row r="168" ht="16.5" customHeight="1" x14ac:dyDescent="0.25"/>
    <row r="169" ht="16.5" customHeight="1" x14ac:dyDescent="0.25"/>
    <row r="170" ht="16.5" customHeight="1" x14ac:dyDescent="0.25"/>
    <row r="171" ht="16.5" customHeight="1" x14ac:dyDescent="0.25"/>
    <row r="172" ht="16.5" customHeight="1" x14ac:dyDescent="0.25"/>
    <row r="173" ht="16.5" customHeight="1" x14ac:dyDescent="0.25"/>
    <row r="174" ht="16.5" customHeight="1" x14ac:dyDescent="0.25"/>
    <row r="175" ht="16.5" customHeight="1" x14ac:dyDescent="0.25"/>
    <row r="176" ht="16.5" customHeight="1" x14ac:dyDescent="0.25"/>
    <row r="177" ht="16.5" customHeight="1" x14ac:dyDescent="0.25"/>
    <row r="178" ht="16.5" customHeight="1" x14ac:dyDescent="0.25"/>
    <row r="179" ht="16.5" customHeight="1" x14ac:dyDescent="0.25"/>
    <row r="180" ht="16.5" customHeight="1" x14ac:dyDescent="0.25"/>
    <row r="181" ht="16.5" customHeight="1" x14ac:dyDescent="0.25"/>
    <row r="182" ht="16.5" customHeight="1" x14ac:dyDescent="0.25"/>
    <row r="183" ht="16.5" customHeight="1" x14ac:dyDescent="0.25"/>
    <row r="184" ht="16.5" customHeight="1" x14ac:dyDescent="0.25"/>
    <row r="185" ht="16.5" customHeight="1" x14ac:dyDescent="0.25"/>
    <row r="186" ht="16.5" customHeight="1" x14ac:dyDescent="0.25"/>
    <row r="187" ht="16.5" customHeight="1" x14ac:dyDescent="0.25"/>
    <row r="188" ht="16.5" customHeight="1" x14ac:dyDescent="0.25"/>
    <row r="189" ht="16.5" customHeight="1" x14ac:dyDescent="0.25"/>
    <row r="190" ht="16.5" customHeight="1" x14ac:dyDescent="0.25"/>
    <row r="191" ht="16.5" customHeight="1" x14ac:dyDescent="0.25"/>
    <row r="192" ht="16.5" customHeight="1" x14ac:dyDescent="0.25"/>
    <row r="193" ht="16.5" customHeight="1" x14ac:dyDescent="0.25"/>
    <row r="194" ht="16.5" customHeight="1" x14ac:dyDescent="0.25"/>
    <row r="195" ht="16.5" customHeight="1" x14ac:dyDescent="0.25"/>
    <row r="196" ht="16.5" customHeight="1" x14ac:dyDescent="0.25"/>
    <row r="197" ht="16.5" customHeight="1" x14ac:dyDescent="0.25"/>
    <row r="198" ht="16.5" customHeight="1" x14ac:dyDescent="0.25"/>
    <row r="199" ht="16.5" customHeight="1" x14ac:dyDescent="0.25"/>
    <row r="200" ht="16.5" customHeight="1" x14ac:dyDescent="0.25"/>
    <row r="201" ht="16.5" customHeight="1" x14ac:dyDescent="0.25"/>
    <row r="202" ht="16.5" customHeight="1" x14ac:dyDescent="0.25"/>
    <row r="203" ht="16.5" customHeight="1" x14ac:dyDescent="0.25"/>
    <row r="204" ht="16.5" customHeight="1" x14ac:dyDescent="0.25"/>
    <row r="205" ht="16.5" customHeight="1" x14ac:dyDescent="0.25"/>
    <row r="206" ht="16.5" customHeight="1" x14ac:dyDescent="0.25"/>
    <row r="207" ht="16.5" customHeight="1" x14ac:dyDescent="0.25"/>
    <row r="208" ht="16.5" customHeight="1" x14ac:dyDescent="0.25"/>
    <row r="209" ht="16.5" customHeight="1" x14ac:dyDescent="0.25"/>
    <row r="210" ht="16.5" customHeight="1" x14ac:dyDescent="0.25"/>
    <row r="211" ht="16.5" customHeight="1" x14ac:dyDescent="0.25"/>
    <row r="212" ht="16.5" customHeight="1" x14ac:dyDescent="0.25"/>
    <row r="213" ht="16.5" customHeight="1" x14ac:dyDescent="0.25"/>
    <row r="214" ht="16.5" customHeight="1" x14ac:dyDescent="0.25"/>
    <row r="215" ht="16.5" customHeight="1" x14ac:dyDescent="0.25"/>
    <row r="216" ht="16.5" customHeight="1" x14ac:dyDescent="0.25"/>
    <row r="217" ht="16.5" customHeight="1" x14ac:dyDescent="0.25"/>
    <row r="218" ht="16.5" customHeight="1" x14ac:dyDescent="0.25"/>
    <row r="219" ht="16.5" customHeight="1" x14ac:dyDescent="0.25"/>
    <row r="220" ht="16.5" customHeight="1" x14ac:dyDescent="0.25"/>
    <row r="221" ht="16.5" customHeight="1" x14ac:dyDescent="0.25"/>
    <row r="222" ht="16.5" customHeight="1" x14ac:dyDescent="0.25"/>
    <row r="223" ht="16.5" customHeight="1" x14ac:dyDescent="0.25"/>
    <row r="224" ht="16.5" customHeight="1" x14ac:dyDescent="0.25"/>
    <row r="225" ht="16.5" customHeight="1" x14ac:dyDescent="0.25"/>
    <row r="226" ht="16.5" customHeight="1" x14ac:dyDescent="0.25"/>
    <row r="227" ht="16.5" customHeight="1" x14ac:dyDescent="0.25"/>
    <row r="228" ht="16.5" customHeight="1" x14ac:dyDescent="0.25"/>
    <row r="229" ht="16.5" customHeight="1" x14ac:dyDescent="0.25"/>
    <row r="230" ht="16.5" customHeight="1" x14ac:dyDescent="0.25"/>
    <row r="231" ht="16.5" customHeight="1" x14ac:dyDescent="0.25"/>
    <row r="232" ht="16.5" customHeight="1" x14ac:dyDescent="0.25"/>
    <row r="233" ht="16.5" customHeight="1" x14ac:dyDescent="0.25"/>
    <row r="234" ht="16.5" customHeight="1" x14ac:dyDescent="0.25"/>
    <row r="235" ht="16.5" customHeight="1" x14ac:dyDescent="0.25"/>
    <row r="236" ht="16.5" customHeight="1" x14ac:dyDescent="0.25"/>
    <row r="237" ht="16.5" customHeight="1" x14ac:dyDescent="0.25"/>
    <row r="238" ht="16.5" customHeight="1" x14ac:dyDescent="0.25"/>
    <row r="239" ht="16.5" customHeight="1" x14ac:dyDescent="0.25"/>
    <row r="240" ht="16.5" customHeight="1" x14ac:dyDescent="0.25"/>
    <row r="241" ht="16.5" customHeight="1" x14ac:dyDescent="0.25"/>
    <row r="242" ht="16.5" customHeight="1" x14ac:dyDescent="0.25"/>
  </sheetData>
  <conditionalFormatting sqref="H30">
    <cfRule type="dataBar" priority="24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{24AC89E5-F4F9-495E-8D18-D87CBF54BD8E}</x14:id>
        </ext>
      </extLst>
    </cfRule>
  </conditionalFormatting>
  <conditionalFormatting sqref="H3:H29">
    <cfRule type="dataBar" priority="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{9ABDE3C6-5B05-4061-9494-D99267C6EBB1}</x14:id>
        </ext>
      </extLst>
    </cfRule>
  </conditionalFormatting>
  <conditionalFormatting sqref="H3:H29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{E0CA00C6-7DBC-45F1-AD9C-0E7F8D8D57E5}</x14:id>
        </ext>
      </extLst>
    </cfRule>
  </conditionalFormatting>
  <conditionalFormatting sqref="H4:H20">
    <cfRule type="dataBar" priority="2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{A1FA646C-5A8D-4981-B23A-5D7B72B75CAF}</x14:id>
        </ext>
      </extLst>
    </cfRule>
  </conditionalFormatting>
  <pageMargins left="0.5" right="0.5" top="0.75" bottom="0.75" header="0.3" footer="0.3"/>
  <pageSetup scale="79" fitToHeight="0" orientation="portrait" horizontalDpi="200" verticalDpi="200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AC89E5-F4F9-495E-8D18-D87CBF54BD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H30</xm:sqref>
        </x14:conditionalFormatting>
        <x14:conditionalFormatting xmlns:xm="http://schemas.microsoft.com/office/excel/2006/main">
          <x14:cfRule type="dataBar" id="{9ABDE3C6-5B05-4061-9494-D99267C6EB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H3:H29</xm:sqref>
        </x14:conditionalFormatting>
        <x14:conditionalFormatting xmlns:xm="http://schemas.microsoft.com/office/excel/2006/main">
          <x14:cfRule type="dataBar" id="{E0CA00C6-7DBC-45F1-AD9C-0E7F8D8D57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H3:H29</xm:sqref>
        </x14:conditionalFormatting>
        <x14:conditionalFormatting xmlns:xm="http://schemas.microsoft.com/office/excel/2006/main">
          <x14:cfRule type="dataBar" id="{A1FA646C-5A8D-4981-B23A-5D7B72B75CA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H4:H20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'Additional Data'!$B$3:$B$7</xm:f>
          </x14:formula1>
          <xm:sqref>D3:D29</xm:sqref>
        </x14:dataValidation>
        <x14:dataValidation type="list" allowBlank="1" showInputMessage="1" showErrorMessage="1" xr:uid="{4CBAAEAE-0473-4CA3-87F2-C39742ABD892}">
          <x14:formula1>
            <xm:f>'Additional Data'!$C$3:$C$29</xm:f>
          </x14:formula1>
          <xm:sqref>E3:E29</xm:sqref>
        </x14:dataValidation>
      </x14:dataValidation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xr2:uid="{00000000-0003-0000-0100-000001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Income!G3:G3</xm:f>
              <xm:sqref>H3</xm:sqref>
            </x14:sparkline>
            <x14:sparkline>
              <xm:f>Income!G4:G4</xm:f>
              <xm:sqref>H4</xm:sqref>
            </x14:sparkline>
            <x14:sparkline>
              <xm:f>Income!G5:G5</xm:f>
              <xm:sqref>H5</xm:sqref>
            </x14:sparkline>
            <x14:sparkline>
              <xm:f>Income!G6:G6</xm:f>
              <xm:sqref>H6</xm:sqref>
            </x14:sparkline>
            <x14:sparkline>
              <xm:f>Income!G7:G7</xm:f>
              <xm:sqref>H7</xm:sqref>
            </x14:sparkline>
            <x14:sparkline>
              <xm:f>Income!G8:G8</xm:f>
              <xm:sqref>H8</xm:sqref>
            </x14:sparkline>
            <x14:sparkline>
              <xm:f>Income!G9:G9</xm:f>
              <xm:sqref>H9</xm:sqref>
            </x14:sparkline>
            <x14:sparkline>
              <xm:f>Income!G10:G10</xm:f>
              <xm:sqref>H10</xm:sqref>
            </x14:sparkline>
            <x14:sparkline>
              <xm:f>Income!G11:G11</xm:f>
              <xm:sqref>H11</xm:sqref>
            </x14:sparkline>
            <x14:sparkline>
              <xm:f>Income!G12:G12</xm:f>
              <xm:sqref>H12</xm:sqref>
            </x14:sparkline>
            <x14:sparkline>
              <xm:f>Income!G13:G13</xm:f>
              <xm:sqref>H13</xm:sqref>
            </x14:sparkline>
            <x14:sparkline>
              <xm:f>Income!G14:G14</xm:f>
              <xm:sqref>H14</xm:sqref>
            </x14:sparkline>
            <x14:sparkline>
              <xm:f>Income!G15:G15</xm:f>
              <xm:sqref>H15</xm:sqref>
            </x14:sparkline>
            <x14:sparkline>
              <xm:f>Income!G16:G16</xm:f>
              <xm:sqref>H16</xm:sqref>
            </x14:sparkline>
            <x14:sparkline>
              <xm:f>Income!G17:G17</xm:f>
              <xm:sqref>H17</xm:sqref>
            </x14:sparkline>
            <x14:sparkline>
              <xm:f>Income!G18:G18</xm:f>
              <xm:sqref>H18</xm:sqref>
            </x14:sparkline>
            <x14:sparkline>
              <xm:f>Income!G19:G19</xm:f>
              <xm:sqref>H19</xm:sqref>
            </x14:sparkline>
            <x14:sparkline>
              <xm:f>Income!G20:G20</xm:f>
              <xm:sqref>H20</xm:sqref>
            </x14:sparkline>
            <x14:sparkline>
              <xm:f>Income!G21:G21</xm:f>
              <xm:sqref>H21</xm:sqref>
            </x14:sparkline>
            <x14:sparkline>
              <xm:f>Income!G22:G22</xm:f>
              <xm:sqref>H22</xm:sqref>
            </x14:sparkline>
            <x14:sparkline>
              <xm:f>Income!G23:G23</xm:f>
              <xm:sqref>H23</xm:sqref>
            </x14:sparkline>
            <x14:sparkline>
              <xm:f>Income!G24:G24</xm:f>
              <xm:sqref>H24</xm:sqref>
            </x14:sparkline>
            <x14:sparkline>
              <xm:f>Income!G25:G25</xm:f>
              <xm:sqref>H25</xm:sqref>
            </x14:sparkline>
            <x14:sparkline>
              <xm:f>Income!G26:G26</xm:f>
              <xm:sqref>H26</xm:sqref>
            </x14:sparkline>
            <x14:sparkline>
              <xm:f>Income!G27:G27</xm:f>
              <xm:sqref>H27</xm:sqref>
            </x14:sparkline>
            <x14:sparkline>
              <xm:f>Income!G28:G28</xm:f>
              <xm:sqref>H28</xm:sqref>
            </x14:sparkline>
            <x14:sparkline>
              <xm:f>Income!G29:G29</xm:f>
              <xm:sqref>H29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  <pageSetUpPr fitToPage="1"/>
  </sheetPr>
  <dimension ref="A1:M467"/>
  <sheetViews>
    <sheetView showGridLines="0" zoomScale="90" zoomScaleNormal="90" zoomScalePageLayoutView="90" workbookViewId="0">
      <pane ySplit="2" topLeftCell="A3" activePane="bottomLeft" state="frozen"/>
      <selection pane="bottomLeft" activeCell="B151" sqref="B151"/>
    </sheetView>
  </sheetViews>
  <sheetFormatPr defaultColWidth="8.875" defaultRowHeight="13.5" x14ac:dyDescent="0.25"/>
  <cols>
    <col min="1" max="1" width="1.875" customWidth="1"/>
    <col min="2" max="2" width="26.625" customWidth="1"/>
    <col min="3" max="3" width="21.625" customWidth="1"/>
    <col min="4" max="7" width="16.125" customWidth="1"/>
    <col min="8" max="8" width="15.375" customWidth="1"/>
    <col min="9" max="9" width="22.5" customWidth="1"/>
    <col min="11" max="12" width="30" customWidth="1"/>
    <col min="13" max="13" width="9.375" customWidth="1"/>
  </cols>
  <sheetData>
    <row r="1" spans="1:13" ht="46.5" customHeight="1" x14ac:dyDescent="0.25">
      <c r="A1" s="28"/>
      <c r="B1" s="25" t="s">
        <v>158</v>
      </c>
      <c r="C1" s="27"/>
      <c r="D1" s="27"/>
      <c r="E1" s="27"/>
      <c r="F1" s="27"/>
      <c r="G1" s="27"/>
      <c r="H1" s="27"/>
      <c r="I1" s="27"/>
      <c r="K1" s="10" t="s">
        <v>97</v>
      </c>
      <c r="L1" s="10"/>
      <c r="M1" s="10" t="s">
        <v>32</v>
      </c>
    </row>
    <row r="2" spans="1:13" ht="25.5" customHeight="1" x14ac:dyDescent="0.25">
      <c r="A2" s="28"/>
      <c r="B2" s="54" t="s">
        <v>1</v>
      </c>
      <c r="C2" s="54" t="s">
        <v>0</v>
      </c>
      <c r="D2" s="114" t="s">
        <v>211</v>
      </c>
      <c r="E2" s="114" t="s">
        <v>12</v>
      </c>
      <c r="F2" s="114" t="s">
        <v>190</v>
      </c>
      <c r="G2" s="54" t="s">
        <v>213</v>
      </c>
      <c r="H2" s="114" t="s">
        <v>20</v>
      </c>
      <c r="I2" s="114" t="s">
        <v>9</v>
      </c>
      <c r="K2" s="13" t="s">
        <v>96</v>
      </c>
      <c r="L2" s="13" t="s">
        <v>99</v>
      </c>
      <c r="M2" s="6" t="s">
        <v>11</v>
      </c>
    </row>
    <row r="3" spans="1:13" ht="16.5" customHeight="1" x14ac:dyDescent="0.25">
      <c r="B3" s="1" t="s">
        <v>33</v>
      </c>
      <c r="C3" s="1" t="s">
        <v>22</v>
      </c>
      <c r="D3" s="20"/>
      <c r="E3" s="21" t="s">
        <v>15</v>
      </c>
      <c r="F3" s="20" t="s">
        <v>189</v>
      </c>
      <c r="G3" s="115" t="str">
        <f>IFERROR(BudgetDetails[[#This Row],[Annual Cost]]/12,"")</f>
        <v/>
      </c>
      <c r="H3" s="115" t="str">
        <f t="shared" ref="H3:H34" si="0">IF(D3&gt;0,IF(E3="Weekly",D3*52,IF(E3="Fortnightly",D3*26,IF(E3="Monthly",D3*12,IF(E3="Quarterly",D3*4,IF(E3="Annually",D3,"Please Enter Frequency"))))),"")</f>
        <v/>
      </c>
      <c r="I3" s="116" t="str">
        <f>BudgetDetails[[#This Row],[Annual Cost]]</f>
        <v/>
      </c>
      <c r="K3" s="14" t="s">
        <v>22</v>
      </c>
      <c r="L3" s="14" t="s">
        <v>101</v>
      </c>
      <c r="M3" s="16">
        <f>SUMIF(Expenses!$C$3:$C$10116,Expenses!$K3,Expenses!$H$3:$H$10116)</f>
        <v>0</v>
      </c>
    </row>
    <row r="4" spans="1:13" ht="16.5" customHeight="1" x14ac:dyDescent="0.25">
      <c r="B4" s="1" t="s">
        <v>34</v>
      </c>
      <c r="C4" s="1" t="s">
        <v>22</v>
      </c>
      <c r="D4" s="20"/>
      <c r="E4" s="21" t="s">
        <v>17</v>
      </c>
      <c r="F4" s="20" t="s">
        <v>165</v>
      </c>
      <c r="G4" s="115" t="str">
        <f>IFERROR(BudgetDetails[[#This Row],[Annual Cost]]/12,"")</f>
        <v/>
      </c>
      <c r="H4" s="115" t="str">
        <f t="shared" si="0"/>
        <v/>
      </c>
      <c r="I4" s="112" t="str">
        <f>BudgetDetails[[#This Row],[Annual Cost]]</f>
        <v/>
      </c>
      <c r="K4" s="14" t="s">
        <v>23</v>
      </c>
      <c r="L4" s="14" t="s">
        <v>102</v>
      </c>
      <c r="M4" s="17">
        <f>SUMIF(Expenses!$C$3:$C$10116,Expenses!$K4,Expenses!$H$3:$H$10116)</f>
        <v>0</v>
      </c>
    </row>
    <row r="5" spans="1:13" ht="16.5" customHeight="1" x14ac:dyDescent="0.25">
      <c r="B5" s="1" t="s">
        <v>35</v>
      </c>
      <c r="C5" s="1" t="s">
        <v>22</v>
      </c>
      <c r="D5" s="20"/>
      <c r="E5" s="20" t="s">
        <v>16</v>
      </c>
      <c r="F5" s="20" t="s">
        <v>167</v>
      </c>
      <c r="G5" s="115" t="str">
        <f>IFERROR(BudgetDetails[[#This Row],[Annual Cost]]/12,"")</f>
        <v/>
      </c>
      <c r="H5" s="115" t="str">
        <f t="shared" si="0"/>
        <v/>
      </c>
      <c r="I5" s="112" t="str">
        <f>BudgetDetails[[#This Row],[Annual Cost]]</f>
        <v/>
      </c>
      <c r="K5" s="14" t="s">
        <v>127</v>
      </c>
      <c r="L5" s="14" t="s">
        <v>102</v>
      </c>
      <c r="M5" s="16">
        <f>SUMIF(Expenses!$C$3:$C$10116,Expenses!$K5,Expenses!$H$3:$H$10116)</f>
        <v>0</v>
      </c>
    </row>
    <row r="6" spans="1:13" ht="16.5" customHeight="1" x14ac:dyDescent="0.25">
      <c r="B6" s="1" t="s">
        <v>130</v>
      </c>
      <c r="C6" s="1" t="s">
        <v>22</v>
      </c>
      <c r="D6" s="20"/>
      <c r="E6" s="20" t="s">
        <v>18</v>
      </c>
      <c r="F6" s="20" t="s">
        <v>177</v>
      </c>
      <c r="G6" s="115" t="str">
        <f>IFERROR(BudgetDetails[[#This Row],[Annual Cost]]/12,"")</f>
        <v/>
      </c>
      <c r="H6" s="115" t="str">
        <f t="shared" si="0"/>
        <v/>
      </c>
      <c r="I6" s="112" t="str">
        <f>BudgetDetails[[#This Row],[Annual Cost]]</f>
        <v/>
      </c>
      <c r="K6" s="14" t="s">
        <v>6</v>
      </c>
      <c r="L6" s="14" t="s">
        <v>102</v>
      </c>
      <c r="M6" s="17">
        <f>SUMIF(Expenses!$C$3:$C$10116,Expenses!$K6,Expenses!$H$3:$H$10116)</f>
        <v>0</v>
      </c>
    </row>
    <row r="7" spans="1:13" ht="16.5" customHeight="1" x14ac:dyDescent="0.25">
      <c r="B7" s="1" t="s">
        <v>131</v>
      </c>
      <c r="C7" s="1" t="s">
        <v>22</v>
      </c>
      <c r="D7" s="20"/>
      <c r="E7" s="20" t="s">
        <v>15</v>
      </c>
      <c r="F7" s="20" t="s">
        <v>189</v>
      </c>
      <c r="G7" s="115" t="str">
        <f>IFERROR(BudgetDetails[[#This Row],[Annual Cost]]/12,"")</f>
        <v/>
      </c>
      <c r="H7" s="115" t="str">
        <f t="shared" si="0"/>
        <v/>
      </c>
      <c r="I7" s="112" t="str">
        <f>BudgetDetails[[#This Row],[Annual Cost]]</f>
        <v/>
      </c>
      <c r="K7" s="14" t="s">
        <v>128</v>
      </c>
      <c r="L7" s="14" t="s">
        <v>102</v>
      </c>
      <c r="M7" s="16">
        <f>SUMIF(Expenses!$C$3:$C$10116,Expenses!$K7,Expenses!$H$3:$H$10116)</f>
        <v>0</v>
      </c>
    </row>
    <row r="8" spans="1:13" ht="16.5" customHeight="1" x14ac:dyDescent="0.25">
      <c r="B8" s="1" t="s">
        <v>36</v>
      </c>
      <c r="C8" s="1" t="s">
        <v>22</v>
      </c>
      <c r="D8" s="20"/>
      <c r="E8" s="20" t="s">
        <v>15</v>
      </c>
      <c r="F8" s="20" t="s">
        <v>189</v>
      </c>
      <c r="G8" s="115" t="str">
        <f>IFERROR(BudgetDetails[[#This Row],[Annual Cost]]/12,"")</f>
        <v/>
      </c>
      <c r="H8" s="115" t="str">
        <f t="shared" si="0"/>
        <v/>
      </c>
      <c r="I8" s="112" t="str">
        <f>BudgetDetails[[#This Row],[Annual Cost]]</f>
        <v/>
      </c>
      <c r="K8" s="14" t="s">
        <v>8</v>
      </c>
      <c r="L8" s="14" t="s">
        <v>102</v>
      </c>
      <c r="M8" s="17">
        <f>SUMIF(Expenses!$C$3:$C$10116,Expenses!$K8,Expenses!$H$3:$H$10116)</f>
        <v>0</v>
      </c>
    </row>
    <row r="9" spans="1:13" ht="16.5" customHeight="1" x14ac:dyDescent="0.25">
      <c r="B9" s="1" t="s">
        <v>37</v>
      </c>
      <c r="C9" s="1" t="s">
        <v>22</v>
      </c>
      <c r="D9" s="20"/>
      <c r="E9" s="20" t="s">
        <v>15</v>
      </c>
      <c r="F9" s="20" t="s">
        <v>189</v>
      </c>
      <c r="G9" s="115" t="str">
        <f>IFERROR(BudgetDetails[[#This Row],[Annual Cost]]/12,"")</f>
        <v/>
      </c>
      <c r="H9" s="115" t="str">
        <f t="shared" si="0"/>
        <v/>
      </c>
      <c r="I9" s="112" t="str">
        <f>BudgetDetails[[#This Row],[Annual Cost]]</f>
        <v/>
      </c>
      <c r="K9" s="14" t="s">
        <v>24</v>
      </c>
      <c r="L9" s="14" t="s">
        <v>102</v>
      </c>
      <c r="M9" s="16">
        <f>SUMIF(Expenses!$C$3:$C$10116,Expenses!$K9,Expenses!$H$3:$H$10116)</f>
        <v>0</v>
      </c>
    </row>
    <row r="10" spans="1:13" ht="16.5" customHeight="1" x14ac:dyDescent="0.25">
      <c r="B10" s="1" t="s">
        <v>38</v>
      </c>
      <c r="C10" s="1" t="s">
        <v>22</v>
      </c>
      <c r="D10" s="20"/>
      <c r="E10" s="20" t="s">
        <v>15</v>
      </c>
      <c r="F10" s="20" t="s">
        <v>189</v>
      </c>
      <c r="G10" s="115" t="str">
        <f>IFERROR(BudgetDetails[[#This Row],[Annual Cost]]/12,"")</f>
        <v/>
      </c>
      <c r="H10" s="115" t="str">
        <f t="shared" si="0"/>
        <v/>
      </c>
      <c r="I10" s="112" t="str">
        <f>BudgetDetails[[#This Row],[Annual Cost]]</f>
        <v/>
      </c>
      <c r="K10" s="14" t="s">
        <v>25</v>
      </c>
      <c r="L10" s="14" t="s">
        <v>102</v>
      </c>
      <c r="M10" s="17">
        <f>SUMIF(Expenses!$C$3:$C$10116,Expenses!$K10,Expenses!$H$3:$H$10116)</f>
        <v>0</v>
      </c>
    </row>
    <row r="11" spans="1:13" ht="16.5" customHeight="1" x14ac:dyDescent="0.25">
      <c r="B11" s="1" t="s">
        <v>39</v>
      </c>
      <c r="C11" s="1" t="s">
        <v>22</v>
      </c>
      <c r="D11" s="20"/>
      <c r="E11" s="20" t="s">
        <v>15</v>
      </c>
      <c r="F11" s="20" t="s">
        <v>189</v>
      </c>
      <c r="G11" s="115" t="str">
        <f>IFERROR(BudgetDetails[[#This Row],[Annual Cost]]/12,"")</f>
        <v/>
      </c>
      <c r="H11" s="115" t="str">
        <f t="shared" si="0"/>
        <v/>
      </c>
      <c r="I11" s="112" t="str">
        <f>BudgetDetails[[#This Row],[Annual Cost]]</f>
        <v/>
      </c>
      <c r="K11" s="14" t="s">
        <v>26</v>
      </c>
      <c r="L11" s="14" t="s">
        <v>102</v>
      </c>
      <c r="M11" s="16">
        <f>SUMIF(Expenses!$C$3:$C$10116,Expenses!$K11,Expenses!$H$3:$H$10116)</f>
        <v>0</v>
      </c>
    </row>
    <row r="12" spans="1:13" ht="16.5" customHeight="1" x14ac:dyDescent="0.25">
      <c r="B12" s="1" t="s">
        <v>40</v>
      </c>
      <c r="C12" s="1" t="s">
        <v>22</v>
      </c>
      <c r="D12" s="20"/>
      <c r="E12" s="20" t="s">
        <v>15</v>
      </c>
      <c r="F12" s="20" t="s">
        <v>189</v>
      </c>
      <c r="G12" s="115" t="str">
        <f>IFERROR(BudgetDetails[[#This Row],[Annual Cost]]/12,"")</f>
        <v/>
      </c>
      <c r="H12" s="115" t="str">
        <f t="shared" si="0"/>
        <v/>
      </c>
      <c r="I12" s="112" t="str">
        <f>BudgetDetails[[#This Row],[Annual Cost]]</f>
        <v/>
      </c>
      <c r="K12" s="14" t="s">
        <v>27</v>
      </c>
      <c r="L12" s="14" t="s">
        <v>102</v>
      </c>
      <c r="M12" s="17">
        <f>SUMIF(Expenses!$C$3:$C$10116,Expenses!$K12,Expenses!$H$3:$H$10116)</f>
        <v>0</v>
      </c>
    </row>
    <row r="13" spans="1:13" ht="16.5" customHeight="1" x14ac:dyDescent="0.25">
      <c r="B13" s="1" t="s">
        <v>40</v>
      </c>
      <c r="C13" s="1" t="s">
        <v>22</v>
      </c>
      <c r="D13" s="20"/>
      <c r="E13" s="20" t="s">
        <v>15</v>
      </c>
      <c r="F13" s="20" t="s">
        <v>189</v>
      </c>
      <c r="G13" s="115" t="str">
        <f>IFERROR(BudgetDetails[[#This Row],[Annual Cost]]/12,"")</f>
        <v/>
      </c>
      <c r="H13" s="115" t="str">
        <f t="shared" si="0"/>
        <v/>
      </c>
      <c r="I13" s="112" t="str">
        <f>BudgetDetails[[#This Row],[Annual Cost]]</f>
        <v/>
      </c>
      <c r="K13" s="14" t="s">
        <v>28</v>
      </c>
      <c r="L13" s="14" t="s">
        <v>102</v>
      </c>
      <c r="M13" s="16">
        <f>SUMIF(Expenses!$C$3:$C$10116,Expenses!$K13,Expenses!$H$3:$H$10116)</f>
        <v>0</v>
      </c>
    </row>
    <row r="14" spans="1:13" ht="16.5" customHeight="1" x14ac:dyDescent="0.25">
      <c r="B14" s="1" t="s">
        <v>40</v>
      </c>
      <c r="C14" s="1" t="s">
        <v>22</v>
      </c>
      <c r="D14" s="20"/>
      <c r="E14" s="20" t="s">
        <v>15</v>
      </c>
      <c r="F14" s="20" t="s">
        <v>189</v>
      </c>
      <c r="G14" s="115" t="str">
        <f>IFERROR(BudgetDetails[[#This Row],[Annual Cost]]/12,"")</f>
        <v/>
      </c>
      <c r="H14" s="115" t="str">
        <f t="shared" si="0"/>
        <v/>
      </c>
      <c r="I14" s="112" t="str">
        <f>BudgetDetails[[#This Row],[Annual Cost]]</f>
        <v/>
      </c>
      <c r="K14" s="14" t="s">
        <v>129</v>
      </c>
      <c r="L14" s="14" t="s">
        <v>104</v>
      </c>
      <c r="M14" s="17">
        <f>SUMIF(Expenses!$C$3:$C$10116,Expenses!$K14,Expenses!$H$3:$H$10116)</f>
        <v>0</v>
      </c>
    </row>
    <row r="15" spans="1:13" ht="16.5" customHeight="1" x14ac:dyDescent="0.25">
      <c r="B15" s="1" t="s">
        <v>41</v>
      </c>
      <c r="C15" s="1" t="s">
        <v>23</v>
      </c>
      <c r="D15" s="20"/>
      <c r="E15" s="20" t="s">
        <v>15</v>
      </c>
      <c r="F15" s="20" t="s">
        <v>189</v>
      </c>
      <c r="G15" s="115" t="str">
        <f>IFERROR(BudgetDetails[[#This Row],[Annual Cost]]/12,"")</f>
        <v/>
      </c>
      <c r="H15" s="115" t="str">
        <f t="shared" si="0"/>
        <v/>
      </c>
      <c r="I15" s="112" t="str">
        <f>BudgetDetails[[#This Row],[Annual Cost]]</f>
        <v/>
      </c>
      <c r="K15" s="14" t="s">
        <v>30</v>
      </c>
      <c r="L15" s="14" t="s">
        <v>104</v>
      </c>
      <c r="M15" s="16">
        <f>SUMIF(Expenses!$C$3:$C$10116,Expenses!$K15,Expenses!$H$3:$H$10116)</f>
        <v>0</v>
      </c>
    </row>
    <row r="16" spans="1:13" ht="16.5" customHeight="1" x14ac:dyDescent="0.25">
      <c r="B16" s="1" t="s">
        <v>42</v>
      </c>
      <c r="C16" s="1" t="s">
        <v>23</v>
      </c>
      <c r="D16" s="20"/>
      <c r="E16" s="20" t="s">
        <v>15</v>
      </c>
      <c r="F16" s="20" t="s">
        <v>189</v>
      </c>
      <c r="G16" s="115" t="str">
        <f>IFERROR(BudgetDetails[[#This Row],[Annual Cost]]/12,"")</f>
        <v/>
      </c>
      <c r="H16" s="115" t="str">
        <f t="shared" si="0"/>
        <v/>
      </c>
      <c r="I16" s="112" t="str">
        <f>BudgetDetails[[#This Row],[Annual Cost]]</f>
        <v/>
      </c>
      <c r="K16" s="14" t="s">
        <v>31</v>
      </c>
      <c r="L16" s="14" t="s">
        <v>104</v>
      </c>
      <c r="M16" s="17">
        <f>SUMIF(Expenses!$C$3:$C$10116,Expenses!$K16,Expenses!$H$3:$H$10116)</f>
        <v>0</v>
      </c>
    </row>
    <row r="17" spans="2:13" ht="16.5" customHeight="1" x14ac:dyDescent="0.25">
      <c r="B17" s="1" t="s">
        <v>43</v>
      </c>
      <c r="C17" s="1" t="s">
        <v>23</v>
      </c>
      <c r="D17" s="20"/>
      <c r="E17" s="20" t="s">
        <v>15</v>
      </c>
      <c r="F17" s="20" t="s">
        <v>189</v>
      </c>
      <c r="G17" s="115" t="str">
        <f>IFERROR(BudgetDetails[[#This Row],[Annual Cost]]/12,"")</f>
        <v/>
      </c>
      <c r="H17" s="115" t="str">
        <f t="shared" si="0"/>
        <v/>
      </c>
      <c r="I17" s="112" t="str">
        <f>BudgetDetails[[#This Row],[Annual Cost]]</f>
        <v/>
      </c>
      <c r="K17" s="14" t="s">
        <v>155</v>
      </c>
      <c r="L17" s="14" t="s">
        <v>103</v>
      </c>
      <c r="M17" s="16">
        <f>SUMIF(Expenses!$C$3:$C$10116,Expenses!$K17,Expenses!$H$3:$H$10116)</f>
        <v>0</v>
      </c>
    </row>
    <row r="18" spans="2:13" ht="16.5" customHeight="1" x14ac:dyDescent="0.25">
      <c r="B18" s="1" t="s">
        <v>3</v>
      </c>
      <c r="C18" s="1" t="s">
        <v>23</v>
      </c>
      <c r="D18" s="20"/>
      <c r="E18" s="20" t="s">
        <v>15</v>
      </c>
      <c r="F18" s="20" t="s">
        <v>189</v>
      </c>
      <c r="G18" s="115" t="str">
        <f>IFERROR(BudgetDetails[[#This Row],[Annual Cost]]/12,"")</f>
        <v/>
      </c>
      <c r="H18" s="115" t="str">
        <f t="shared" si="0"/>
        <v/>
      </c>
      <c r="I18" s="112" t="str">
        <f>BudgetDetails[[#This Row],[Annual Cost]]</f>
        <v/>
      </c>
      <c r="K18" s="14"/>
      <c r="L18" s="14"/>
      <c r="M18" s="17">
        <f>SUMIF(Expenses!$C$3:$C$10116,Expenses!$K18,Expenses!$H$3:$H$10116)</f>
        <v>0</v>
      </c>
    </row>
    <row r="19" spans="2:13" ht="16.5" customHeight="1" x14ac:dyDescent="0.25">
      <c r="B19" s="1" t="s">
        <v>44</v>
      </c>
      <c r="C19" s="1" t="s">
        <v>23</v>
      </c>
      <c r="D19" s="20"/>
      <c r="E19" s="20" t="s">
        <v>15</v>
      </c>
      <c r="F19" s="20" t="s">
        <v>189</v>
      </c>
      <c r="G19" s="115" t="str">
        <f>IFERROR(BudgetDetails[[#This Row],[Annual Cost]]/12,"")</f>
        <v/>
      </c>
      <c r="H19" s="115" t="str">
        <f t="shared" si="0"/>
        <v/>
      </c>
      <c r="I19" s="112" t="str">
        <f>BudgetDetails[[#This Row],[Annual Cost]]</f>
        <v/>
      </c>
      <c r="K19" s="14"/>
      <c r="L19" s="14"/>
      <c r="M19" s="16">
        <f>SUMIF(Expenses!$C$3:$C$10116,Expenses!$K19,Expenses!$H$3:$H$10116)</f>
        <v>0</v>
      </c>
    </row>
    <row r="20" spans="2:13" ht="16.5" customHeight="1" x14ac:dyDescent="0.25">
      <c r="B20" s="1" t="s">
        <v>45</v>
      </c>
      <c r="C20" s="1" t="s">
        <v>23</v>
      </c>
      <c r="D20" s="20"/>
      <c r="E20" s="20" t="s">
        <v>15</v>
      </c>
      <c r="F20" s="20" t="s">
        <v>189</v>
      </c>
      <c r="G20" s="115" t="str">
        <f>IFERROR(BudgetDetails[[#This Row],[Annual Cost]]/12,"")</f>
        <v/>
      </c>
      <c r="H20" s="115" t="str">
        <f t="shared" si="0"/>
        <v/>
      </c>
      <c r="I20" s="112" t="str">
        <f>BudgetDetails[[#This Row],[Annual Cost]]</f>
        <v/>
      </c>
      <c r="K20" s="14"/>
      <c r="L20" s="14"/>
      <c r="M20" s="17">
        <f>SUMIF(Expenses!$C$3:$C$10116,Expenses!$K20,Expenses!$H$3:$H$10116)</f>
        <v>0</v>
      </c>
    </row>
    <row r="21" spans="2:13" ht="16.5" customHeight="1" x14ac:dyDescent="0.25">
      <c r="B21" s="1" t="s">
        <v>46</v>
      </c>
      <c r="C21" s="1" t="s">
        <v>23</v>
      </c>
      <c r="D21" s="20"/>
      <c r="E21" s="20" t="s">
        <v>15</v>
      </c>
      <c r="F21" s="20" t="s">
        <v>189</v>
      </c>
      <c r="G21" s="115" t="str">
        <f>IFERROR(BudgetDetails[[#This Row],[Annual Cost]]/12,"")</f>
        <v/>
      </c>
      <c r="H21" s="115" t="str">
        <f t="shared" si="0"/>
        <v/>
      </c>
      <c r="I21" s="112" t="str">
        <f>BudgetDetails[[#This Row],[Annual Cost]]</f>
        <v/>
      </c>
      <c r="K21" s="14"/>
      <c r="L21" s="14"/>
      <c r="M21" s="16">
        <f>SUMIF(Expenses!$C$3:$C$10116,Expenses!$K21,Expenses!$H$3:$H$10116)</f>
        <v>0</v>
      </c>
    </row>
    <row r="22" spans="2:13" ht="16.5" customHeight="1" x14ac:dyDescent="0.25">
      <c r="B22" s="1" t="s">
        <v>47</v>
      </c>
      <c r="C22" s="1" t="s">
        <v>23</v>
      </c>
      <c r="D22" s="20"/>
      <c r="E22" s="20" t="s">
        <v>15</v>
      </c>
      <c r="F22" s="20" t="s">
        <v>189</v>
      </c>
      <c r="G22" s="115" t="str">
        <f>IFERROR(BudgetDetails[[#This Row],[Annual Cost]]/12,"")</f>
        <v/>
      </c>
      <c r="H22" s="115" t="str">
        <f t="shared" si="0"/>
        <v/>
      </c>
      <c r="I22" s="112" t="str">
        <f>BudgetDetails[[#This Row],[Annual Cost]]</f>
        <v/>
      </c>
      <c r="K22" s="15"/>
      <c r="L22" s="15"/>
      <c r="M22" s="18">
        <f>SUMIF(Expenses!$C$3:$C$10116,Expenses!$K22,Expenses!$H$3:$H$10116)</f>
        <v>0</v>
      </c>
    </row>
    <row r="23" spans="2:13" ht="16.5" customHeight="1" x14ac:dyDescent="0.25">
      <c r="B23" s="1" t="s">
        <v>132</v>
      </c>
      <c r="C23" s="1" t="s">
        <v>23</v>
      </c>
      <c r="D23" s="20"/>
      <c r="E23" s="20" t="s">
        <v>15</v>
      </c>
      <c r="F23" s="20" t="s">
        <v>189</v>
      </c>
      <c r="G23" s="115" t="str">
        <f>IFERROR(BudgetDetails[[#This Row],[Annual Cost]]/12,"")</f>
        <v/>
      </c>
      <c r="H23" s="115" t="str">
        <f t="shared" si="0"/>
        <v/>
      </c>
      <c r="I23" s="112" t="str">
        <f>BudgetDetails[[#This Row],[Annual Cost]]</f>
        <v/>
      </c>
    </row>
    <row r="24" spans="2:13" ht="16.5" customHeight="1" x14ac:dyDescent="0.25">
      <c r="B24" s="1" t="s">
        <v>133</v>
      </c>
      <c r="C24" s="1" t="s">
        <v>23</v>
      </c>
      <c r="D24" s="20"/>
      <c r="E24" s="20" t="s">
        <v>15</v>
      </c>
      <c r="F24" s="20" t="s">
        <v>189</v>
      </c>
      <c r="G24" s="115" t="str">
        <f>IFERROR(BudgetDetails[[#This Row],[Annual Cost]]/12,"")</f>
        <v/>
      </c>
      <c r="H24" s="115" t="str">
        <f t="shared" si="0"/>
        <v/>
      </c>
      <c r="I24" s="112" t="str">
        <f>BudgetDetails[[#This Row],[Annual Cost]]</f>
        <v/>
      </c>
    </row>
    <row r="25" spans="2:13" ht="16.5" customHeight="1" x14ac:dyDescent="0.25">
      <c r="B25" s="1" t="s">
        <v>134</v>
      </c>
      <c r="C25" s="1" t="s">
        <v>23</v>
      </c>
      <c r="D25" s="20"/>
      <c r="E25" s="20" t="s">
        <v>15</v>
      </c>
      <c r="F25" s="20" t="s">
        <v>189</v>
      </c>
      <c r="G25" s="115" t="str">
        <f>IFERROR(BudgetDetails[[#This Row],[Annual Cost]]/12,"")</f>
        <v/>
      </c>
      <c r="H25" s="115" t="str">
        <f t="shared" si="0"/>
        <v/>
      </c>
      <c r="I25" s="112" t="str">
        <f>BudgetDetails[[#This Row],[Annual Cost]]</f>
        <v/>
      </c>
    </row>
    <row r="26" spans="2:13" ht="16.5" customHeight="1" x14ac:dyDescent="0.25">
      <c r="B26" s="1" t="s">
        <v>135</v>
      </c>
      <c r="C26" s="1" t="s">
        <v>23</v>
      </c>
      <c r="D26" s="20"/>
      <c r="E26" s="20" t="s">
        <v>15</v>
      </c>
      <c r="F26" s="20" t="s">
        <v>189</v>
      </c>
      <c r="G26" s="115" t="str">
        <f>IFERROR(BudgetDetails[[#This Row],[Annual Cost]]/12,"")</f>
        <v/>
      </c>
      <c r="H26" s="115" t="str">
        <f t="shared" si="0"/>
        <v/>
      </c>
      <c r="I26" s="112" t="str">
        <f>BudgetDetails[[#This Row],[Annual Cost]]</f>
        <v/>
      </c>
    </row>
    <row r="27" spans="2:13" ht="16.5" customHeight="1" x14ac:dyDescent="0.25">
      <c r="B27" s="1" t="s">
        <v>40</v>
      </c>
      <c r="C27" s="1" t="s">
        <v>23</v>
      </c>
      <c r="D27" s="20"/>
      <c r="E27" s="20" t="s">
        <v>15</v>
      </c>
      <c r="F27" s="20" t="s">
        <v>189</v>
      </c>
      <c r="G27" s="115" t="str">
        <f>IFERROR(BudgetDetails[[#This Row],[Annual Cost]]/12,"")</f>
        <v/>
      </c>
      <c r="H27" s="115" t="str">
        <f t="shared" si="0"/>
        <v/>
      </c>
      <c r="I27" s="112" t="str">
        <f>BudgetDetails[[#This Row],[Annual Cost]]</f>
        <v/>
      </c>
    </row>
    <row r="28" spans="2:13" ht="16.5" customHeight="1" x14ac:dyDescent="0.25">
      <c r="B28" s="1" t="s">
        <v>40</v>
      </c>
      <c r="C28" s="1" t="s">
        <v>23</v>
      </c>
      <c r="D28" s="20"/>
      <c r="E28" s="20" t="s">
        <v>15</v>
      </c>
      <c r="F28" s="20" t="s">
        <v>189</v>
      </c>
      <c r="G28" s="115" t="str">
        <f>IFERROR(BudgetDetails[[#This Row],[Annual Cost]]/12,"")</f>
        <v/>
      </c>
      <c r="H28" s="115" t="str">
        <f t="shared" si="0"/>
        <v/>
      </c>
      <c r="I28" s="112" t="str">
        <f>BudgetDetails[[#This Row],[Annual Cost]]</f>
        <v/>
      </c>
    </row>
    <row r="29" spans="2:13" ht="16.5" customHeight="1" x14ac:dyDescent="0.25">
      <c r="B29" s="1" t="s">
        <v>40</v>
      </c>
      <c r="C29" s="1" t="s">
        <v>23</v>
      </c>
      <c r="D29" s="20"/>
      <c r="E29" s="20" t="s">
        <v>15</v>
      </c>
      <c r="F29" s="20" t="s">
        <v>189</v>
      </c>
      <c r="G29" s="115" t="str">
        <f>IFERROR(BudgetDetails[[#This Row],[Annual Cost]]/12,"")</f>
        <v/>
      </c>
      <c r="H29" s="115" t="str">
        <f t="shared" si="0"/>
        <v/>
      </c>
      <c r="I29" s="112" t="str">
        <f>BudgetDetails[[#This Row],[Annual Cost]]</f>
        <v/>
      </c>
    </row>
    <row r="30" spans="2:13" ht="16.5" customHeight="1" x14ac:dyDescent="0.25">
      <c r="B30" s="1" t="s">
        <v>5</v>
      </c>
      <c r="C30" s="1" t="s">
        <v>127</v>
      </c>
      <c r="D30" s="20"/>
      <c r="E30" s="20" t="s">
        <v>15</v>
      </c>
      <c r="F30" s="20" t="s">
        <v>189</v>
      </c>
      <c r="G30" s="115" t="str">
        <f>IFERROR(BudgetDetails[[#This Row],[Annual Cost]]/12,"")</f>
        <v/>
      </c>
      <c r="H30" s="115" t="str">
        <f t="shared" si="0"/>
        <v/>
      </c>
      <c r="I30" s="112" t="str">
        <f>BudgetDetails[[#This Row],[Annual Cost]]</f>
        <v/>
      </c>
    </row>
    <row r="31" spans="2:13" ht="16.5" customHeight="1" x14ac:dyDescent="0.25">
      <c r="B31" s="1" t="s">
        <v>49</v>
      </c>
      <c r="C31" s="1" t="s">
        <v>127</v>
      </c>
      <c r="D31" s="20"/>
      <c r="E31" s="20" t="s">
        <v>15</v>
      </c>
      <c r="F31" s="20" t="s">
        <v>189</v>
      </c>
      <c r="G31" s="115" t="str">
        <f>IFERROR(BudgetDetails[[#This Row],[Annual Cost]]/12,"")</f>
        <v/>
      </c>
      <c r="H31" s="115" t="str">
        <f t="shared" si="0"/>
        <v/>
      </c>
      <c r="I31" s="112" t="str">
        <f>BudgetDetails[[#This Row],[Annual Cost]]</f>
        <v/>
      </c>
    </row>
    <row r="32" spans="2:13" ht="16.5" customHeight="1" x14ac:dyDescent="0.25">
      <c r="B32" s="1" t="s">
        <v>50</v>
      </c>
      <c r="C32" s="1" t="s">
        <v>127</v>
      </c>
      <c r="D32" s="20"/>
      <c r="E32" s="20" t="s">
        <v>15</v>
      </c>
      <c r="F32" s="20" t="s">
        <v>189</v>
      </c>
      <c r="G32" s="115" t="str">
        <f>IFERROR(BudgetDetails[[#This Row],[Annual Cost]]/12,"")</f>
        <v/>
      </c>
      <c r="H32" s="115" t="str">
        <f t="shared" si="0"/>
        <v/>
      </c>
      <c r="I32" s="112" t="str">
        <f>BudgetDetails[[#This Row],[Annual Cost]]</f>
        <v/>
      </c>
    </row>
    <row r="33" spans="2:9" ht="16.5" customHeight="1" x14ac:dyDescent="0.25">
      <c r="B33" s="1" t="s">
        <v>136</v>
      </c>
      <c r="C33" s="1" t="s">
        <v>127</v>
      </c>
      <c r="D33" s="20"/>
      <c r="E33" s="20" t="s">
        <v>15</v>
      </c>
      <c r="F33" s="20" t="s">
        <v>189</v>
      </c>
      <c r="G33" s="115" t="str">
        <f>IFERROR(BudgetDetails[[#This Row],[Annual Cost]]/12,"")</f>
        <v/>
      </c>
      <c r="H33" s="115" t="str">
        <f t="shared" si="0"/>
        <v/>
      </c>
      <c r="I33" s="112" t="str">
        <f>BudgetDetails[[#This Row],[Annual Cost]]</f>
        <v/>
      </c>
    </row>
    <row r="34" spans="2:9" ht="16.5" customHeight="1" x14ac:dyDescent="0.25">
      <c r="B34" s="1" t="s">
        <v>51</v>
      </c>
      <c r="C34" s="1" t="s">
        <v>127</v>
      </c>
      <c r="D34" s="20"/>
      <c r="E34" s="20" t="s">
        <v>15</v>
      </c>
      <c r="F34" s="20" t="s">
        <v>189</v>
      </c>
      <c r="G34" s="115" t="str">
        <f>IFERROR(BudgetDetails[[#This Row],[Annual Cost]]/12,"")</f>
        <v/>
      </c>
      <c r="H34" s="115" t="str">
        <f t="shared" si="0"/>
        <v/>
      </c>
      <c r="I34" s="112" t="str">
        <f>BudgetDetails[[#This Row],[Annual Cost]]</f>
        <v/>
      </c>
    </row>
    <row r="35" spans="2:9" ht="16.5" customHeight="1" x14ac:dyDescent="0.25">
      <c r="B35" s="1" t="s">
        <v>52</v>
      </c>
      <c r="C35" s="1" t="s">
        <v>127</v>
      </c>
      <c r="D35" s="20"/>
      <c r="E35" s="20" t="s">
        <v>15</v>
      </c>
      <c r="F35" s="20" t="s">
        <v>189</v>
      </c>
      <c r="G35" s="115" t="str">
        <f>IFERROR(BudgetDetails[[#This Row],[Annual Cost]]/12,"")</f>
        <v/>
      </c>
      <c r="H35" s="115" t="str">
        <f t="shared" ref="H35:H58" si="1">IF(D35&gt;0,IF(E35="Weekly",D35*52,IF(E35="Fortnightly",D35*26,IF(E35="Monthly",D35*12,IF(E35="Quarterly",D35*4,IF(E35="Annually",D35,"Please Enter Frequency"))))),"")</f>
        <v/>
      </c>
      <c r="I35" s="112" t="str">
        <f>BudgetDetails[[#This Row],[Annual Cost]]</f>
        <v/>
      </c>
    </row>
    <row r="36" spans="2:9" ht="16.5" customHeight="1" x14ac:dyDescent="0.25">
      <c r="B36" s="1" t="s">
        <v>137</v>
      </c>
      <c r="C36" s="1" t="s">
        <v>127</v>
      </c>
      <c r="D36" s="20"/>
      <c r="E36" s="20" t="s">
        <v>15</v>
      </c>
      <c r="F36" s="20" t="s">
        <v>189</v>
      </c>
      <c r="G36" s="115" t="str">
        <f>IFERROR(BudgetDetails[[#This Row],[Annual Cost]]/12,"")</f>
        <v/>
      </c>
      <c r="H36" s="115" t="str">
        <f t="shared" si="1"/>
        <v/>
      </c>
      <c r="I36" s="112" t="str">
        <f>BudgetDetails[[#This Row],[Annual Cost]]</f>
        <v/>
      </c>
    </row>
    <row r="37" spans="2:9" ht="16.5" customHeight="1" x14ac:dyDescent="0.25">
      <c r="B37" s="1" t="s">
        <v>138</v>
      </c>
      <c r="C37" s="1" t="s">
        <v>127</v>
      </c>
      <c r="D37" s="20"/>
      <c r="E37" s="20" t="s">
        <v>15</v>
      </c>
      <c r="F37" s="20" t="s">
        <v>189</v>
      </c>
      <c r="G37" s="115" t="str">
        <f>IFERROR(BudgetDetails[[#This Row],[Annual Cost]]/12,"")</f>
        <v/>
      </c>
      <c r="H37" s="115" t="str">
        <f t="shared" si="1"/>
        <v/>
      </c>
      <c r="I37" s="112" t="str">
        <f>BudgetDetails[[#This Row],[Annual Cost]]</f>
        <v/>
      </c>
    </row>
    <row r="38" spans="2:9" ht="16.5" customHeight="1" x14ac:dyDescent="0.25">
      <c r="B38" s="1" t="s">
        <v>48</v>
      </c>
      <c r="C38" s="1" t="s">
        <v>127</v>
      </c>
      <c r="D38" s="20"/>
      <c r="E38" s="20" t="s">
        <v>15</v>
      </c>
      <c r="F38" s="20" t="s">
        <v>189</v>
      </c>
      <c r="G38" s="115" t="str">
        <f>IFERROR(BudgetDetails[[#This Row],[Annual Cost]]/12,"")</f>
        <v/>
      </c>
      <c r="H38" s="115" t="str">
        <f t="shared" si="1"/>
        <v/>
      </c>
      <c r="I38" s="112" t="str">
        <f>BudgetDetails[[#This Row],[Annual Cost]]</f>
        <v/>
      </c>
    </row>
    <row r="39" spans="2:9" ht="16.5" customHeight="1" x14ac:dyDescent="0.25">
      <c r="B39" s="1" t="s">
        <v>139</v>
      </c>
      <c r="C39" s="1" t="s">
        <v>127</v>
      </c>
      <c r="D39" s="20"/>
      <c r="E39" s="20" t="s">
        <v>15</v>
      </c>
      <c r="F39" s="20" t="s">
        <v>189</v>
      </c>
      <c r="G39" s="115" t="str">
        <f>IFERROR(BudgetDetails[[#This Row],[Annual Cost]]/12,"")</f>
        <v/>
      </c>
      <c r="H39" s="115" t="str">
        <f t="shared" si="1"/>
        <v/>
      </c>
      <c r="I39" s="112" t="str">
        <f>BudgetDetails[[#This Row],[Annual Cost]]</f>
        <v/>
      </c>
    </row>
    <row r="40" spans="2:9" ht="16.5" customHeight="1" x14ac:dyDescent="0.25">
      <c r="B40" s="1" t="s">
        <v>140</v>
      </c>
      <c r="C40" s="1" t="s">
        <v>127</v>
      </c>
      <c r="D40" s="20"/>
      <c r="E40" s="20" t="s">
        <v>15</v>
      </c>
      <c r="F40" s="20" t="s">
        <v>189</v>
      </c>
      <c r="G40" s="115" t="str">
        <f>IFERROR(BudgetDetails[[#This Row],[Annual Cost]]/12,"")</f>
        <v/>
      </c>
      <c r="H40" s="115" t="str">
        <f t="shared" si="1"/>
        <v/>
      </c>
      <c r="I40" s="112" t="str">
        <f>BudgetDetails[[#This Row],[Annual Cost]]</f>
        <v/>
      </c>
    </row>
    <row r="41" spans="2:9" ht="16.5" customHeight="1" x14ac:dyDescent="0.25">
      <c r="B41" s="1" t="s">
        <v>40</v>
      </c>
      <c r="C41" s="1" t="s">
        <v>127</v>
      </c>
      <c r="D41" s="20"/>
      <c r="E41" s="20" t="s">
        <v>15</v>
      </c>
      <c r="F41" s="20" t="s">
        <v>189</v>
      </c>
      <c r="G41" s="115" t="str">
        <f>IFERROR(BudgetDetails[[#This Row],[Annual Cost]]/12,"")</f>
        <v/>
      </c>
      <c r="H41" s="115" t="str">
        <f t="shared" si="1"/>
        <v/>
      </c>
      <c r="I41" s="112" t="str">
        <f>BudgetDetails[[#This Row],[Annual Cost]]</f>
        <v/>
      </c>
    </row>
    <row r="42" spans="2:9" ht="16.5" customHeight="1" x14ac:dyDescent="0.25">
      <c r="B42" s="1" t="s">
        <v>40</v>
      </c>
      <c r="C42" s="1" t="s">
        <v>127</v>
      </c>
      <c r="D42" s="20"/>
      <c r="E42" s="20" t="s">
        <v>15</v>
      </c>
      <c r="F42" s="20" t="s">
        <v>189</v>
      </c>
      <c r="G42" s="115" t="str">
        <f>IFERROR(BudgetDetails[[#This Row],[Annual Cost]]/12,"")</f>
        <v/>
      </c>
      <c r="H42" s="115" t="str">
        <f t="shared" si="1"/>
        <v/>
      </c>
      <c r="I42" s="112" t="str">
        <f>BudgetDetails[[#This Row],[Annual Cost]]</f>
        <v/>
      </c>
    </row>
    <row r="43" spans="2:9" ht="16.5" customHeight="1" x14ac:dyDescent="0.25">
      <c r="B43" s="1" t="s">
        <v>40</v>
      </c>
      <c r="C43" s="1" t="s">
        <v>127</v>
      </c>
      <c r="D43" s="20"/>
      <c r="E43" s="20" t="s">
        <v>15</v>
      </c>
      <c r="F43" s="20" t="s">
        <v>189</v>
      </c>
      <c r="G43" s="115" t="str">
        <f>IFERROR(BudgetDetails[[#This Row],[Annual Cost]]/12,"")</f>
        <v/>
      </c>
      <c r="H43" s="115" t="str">
        <f t="shared" si="1"/>
        <v/>
      </c>
      <c r="I43" s="112" t="str">
        <f>BudgetDetails[[#This Row],[Annual Cost]]</f>
        <v/>
      </c>
    </row>
    <row r="44" spans="2:9" ht="16.5" customHeight="1" x14ac:dyDescent="0.25">
      <c r="B44" s="1" t="s">
        <v>53</v>
      </c>
      <c r="C44" s="1" t="s">
        <v>6</v>
      </c>
      <c r="D44" s="20"/>
      <c r="E44" s="20" t="s">
        <v>15</v>
      </c>
      <c r="F44" s="20" t="s">
        <v>189</v>
      </c>
      <c r="G44" s="115" t="str">
        <f>IFERROR(BudgetDetails[[#This Row],[Annual Cost]]/12,"")</f>
        <v/>
      </c>
      <c r="H44" s="115" t="str">
        <f t="shared" si="1"/>
        <v/>
      </c>
      <c r="I44" s="112" t="str">
        <f>BudgetDetails[[#This Row],[Annual Cost]]</f>
        <v/>
      </c>
    </row>
    <row r="45" spans="2:9" ht="16.5" customHeight="1" x14ac:dyDescent="0.25">
      <c r="B45" s="1" t="s">
        <v>54</v>
      </c>
      <c r="C45" s="1" t="s">
        <v>6</v>
      </c>
      <c r="D45" s="20"/>
      <c r="E45" s="20" t="s">
        <v>15</v>
      </c>
      <c r="F45" s="20" t="s">
        <v>189</v>
      </c>
      <c r="G45" s="115" t="str">
        <f>IFERROR(BudgetDetails[[#This Row],[Annual Cost]]/12,"")</f>
        <v/>
      </c>
      <c r="H45" s="115" t="str">
        <f t="shared" si="1"/>
        <v/>
      </c>
      <c r="I45" s="112" t="str">
        <f>BudgetDetails[[#This Row],[Annual Cost]]</f>
        <v/>
      </c>
    </row>
    <row r="46" spans="2:9" ht="16.5" customHeight="1" x14ac:dyDescent="0.25">
      <c r="B46" s="1" t="s">
        <v>55</v>
      </c>
      <c r="C46" s="1" t="s">
        <v>6</v>
      </c>
      <c r="D46" s="20"/>
      <c r="E46" s="20" t="s">
        <v>15</v>
      </c>
      <c r="F46" s="20" t="s">
        <v>189</v>
      </c>
      <c r="G46" s="115" t="str">
        <f>IFERROR(BudgetDetails[[#This Row],[Annual Cost]]/12,"")</f>
        <v/>
      </c>
      <c r="H46" s="115" t="str">
        <f t="shared" si="1"/>
        <v/>
      </c>
      <c r="I46" s="112" t="str">
        <f>BudgetDetails[[#This Row],[Annual Cost]]</f>
        <v/>
      </c>
    </row>
    <row r="47" spans="2:9" ht="16.5" customHeight="1" x14ac:dyDescent="0.25">
      <c r="B47" s="1" t="s">
        <v>56</v>
      </c>
      <c r="C47" s="1" t="s">
        <v>6</v>
      </c>
      <c r="D47" s="20"/>
      <c r="E47" s="20" t="s">
        <v>15</v>
      </c>
      <c r="F47" s="20" t="s">
        <v>189</v>
      </c>
      <c r="G47" s="115" t="str">
        <f>IFERROR(BudgetDetails[[#This Row],[Annual Cost]]/12,"")</f>
        <v/>
      </c>
      <c r="H47" s="115" t="str">
        <f t="shared" si="1"/>
        <v/>
      </c>
      <c r="I47" s="112" t="str">
        <f>BudgetDetails[[#This Row],[Annual Cost]]</f>
        <v/>
      </c>
    </row>
    <row r="48" spans="2:9" ht="16.5" customHeight="1" x14ac:dyDescent="0.25">
      <c r="B48" s="1" t="s">
        <v>57</v>
      </c>
      <c r="C48" s="1" t="s">
        <v>6</v>
      </c>
      <c r="D48" s="20"/>
      <c r="E48" s="20" t="s">
        <v>15</v>
      </c>
      <c r="F48" s="20" t="s">
        <v>189</v>
      </c>
      <c r="G48" s="115" t="str">
        <f>IFERROR(BudgetDetails[[#This Row],[Annual Cost]]/12,"")</f>
        <v/>
      </c>
      <c r="H48" s="115" t="str">
        <f t="shared" si="1"/>
        <v/>
      </c>
      <c r="I48" s="112" t="str">
        <f>BudgetDetails[[#This Row],[Annual Cost]]</f>
        <v/>
      </c>
    </row>
    <row r="49" spans="2:9" ht="16.5" customHeight="1" x14ac:dyDescent="0.25">
      <c r="B49" s="1" t="s">
        <v>58</v>
      </c>
      <c r="C49" s="1" t="s">
        <v>6</v>
      </c>
      <c r="D49" s="20"/>
      <c r="E49" s="20" t="s">
        <v>15</v>
      </c>
      <c r="F49" s="20" t="s">
        <v>189</v>
      </c>
      <c r="G49" s="115" t="str">
        <f>IFERROR(BudgetDetails[[#This Row],[Annual Cost]]/12,"")</f>
        <v/>
      </c>
      <c r="H49" s="115" t="str">
        <f t="shared" si="1"/>
        <v/>
      </c>
      <c r="I49" s="112" t="str">
        <f>BudgetDetails[[#This Row],[Annual Cost]]</f>
        <v/>
      </c>
    </row>
    <row r="50" spans="2:9" ht="16.5" customHeight="1" x14ac:dyDescent="0.25">
      <c r="B50" s="1" t="s">
        <v>59</v>
      </c>
      <c r="C50" s="1" t="s">
        <v>6</v>
      </c>
      <c r="D50" s="20"/>
      <c r="E50" s="20" t="s">
        <v>15</v>
      </c>
      <c r="F50" s="20" t="s">
        <v>189</v>
      </c>
      <c r="G50" s="115" t="str">
        <f>IFERROR(BudgetDetails[[#This Row],[Annual Cost]]/12,"")</f>
        <v/>
      </c>
      <c r="H50" s="115" t="str">
        <f t="shared" si="1"/>
        <v/>
      </c>
      <c r="I50" s="112" t="str">
        <f>BudgetDetails[[#This Row],[Annual Cost]]</f>
        <v/>
      </c>
    </row>
    <row r="51" spans="2:9" ht="16.5" customHeight="1" x14ac:dyDescent="0.25">
      <c r="B51" s="1" t="s">
        <v>60</v>
      </c>
      <c r="C51" s="1" t="s">
        <v>6</v>
      </c>
      <c r="D51" s="20"/>
      <c r="E51" s="20" t="s">
        <v>15</v>
      </c>
      <c r="F51" s="20" t="s">
        <v>189</v>
      </c>
      <c r="G51" s="115" t="str">
        <f>IFERROR(BudgetDetails[[#This Row],[Annual Cost]]/12,"")</f>
        <v/>
      </c>
      <c r="H51" s="115" t="str">
        <f t="shared" si="1"/>
        <v/>
      </c>
      <c r="I51" s="112" t="str">
        <f>BudgetDetails[[#This Row],[Annual Cost]]</f>
        <v/>
      </c>
    </row>
    <row r="52" spans="2:9" ht="16.5" customHeight="1" x14ac:dyDescent="0.25">
      <c r="B52" s="1" t="s">
        <v>61</v>
      </c>
      <c r="C52" s="1" t="s">
        <v>6</v>
      </c>
      <c r="D52" s="20"/>
      <c r="E52" s="20" t="s">
        <v>15</v>
      </c>
      <c r="F52" s="20" t="s">
        <v>189</v>
      </c>
      <c r="G52" s="115" t="str">
        <f>IFERROR(BudgetDetails[[#This Row],[Annual Cost]]/12,"")</f>
        <v/>
      </c>
      <c r="H52" s="115" t="str">
        <f t="shared" si="1"/>
        <v/>
      </c>
      <c r="I52" s="112" t="str">
        <f>BudgetDetails[[#This Row],[Annual Cost]]</f>
        <v/>
      </c>
    </row>
    <row r="53" spans="2:9" ht="16.5" customHeight="1" x14ac:dyDescent="0.25">
      <c r="B53" s="1" t="s">
        <v>40</v>
      </c>
      <c r="C53" s="1" t="s">
        <v>6</v>
      </c>
      <c r="D53" s="20"/>
      <c r="E53" s="20" t="s">
        <v>15</v>
      </c>
      <c r="F53" s="20" t="s">
        <v>189</v>
      </c>
      <c r="G53" s="115" t="str">
        <f>IFERROR(BudgetDetails[[#This Row],[Annual Cost]]/12,"")</f>
        <v/>
      </c>
      <c r="H53" s="115" t="str">
        <f t="shared" si="1"/>
        <v/>
      </c>
      <c r="I53" s="112" t="str">
        <f>BudgetDetails[[#This Row],[Annual Cost]]</f>
        <v/>
      </c>
    </row>
    <row r="54" spans="2:9" ht="16.5" customHeight="1" x14ac:dyDescent="0.25">
      <c r="B54" s="1" t="s">
        <v>40</v>
      </c>
      <c r="C54" s="1" t="s">
        <v>6</v>
      </c>
      <c r="D54" s="20"/>
      <c r="E54" s="20" t="s">
        <v>15</v>
      </c>
      <c r="F54" s="20" t="s">
        <v>189</v>
      </c>
      <c r="G54" s="115" t="str">
        <f>IFERROR(BudgetDetails[[#This Row],[Annual Cost]]/12,"")</f>
        <v/>
      </c>
      <c r="H54" s="115" t="str">
        <f t="shared" si="1"/>
        <v/>
      </c>
      <c r="I54" s="112" t="str">
        <f>BudgetDetails[[#This Row],[Annual Cost]]</f>
        <v/>
      </c>
    </row>
    <row r="55" spans="2:9" ht="16.5" customHeight="1" x14ac:dyDescent="0.25">
      <c r="B55" s="1" t="s">
        <v>40</v>
      </c>
      <c r="C55" s="1" t="s">
        <v>6</v>
      </c>
      <c r="D55" s="20"/>
      <c r="E55" s="20" t="s">
        <v>15</v>
      </c>
      <c r="F55" s="20" t="s">
        <v>189</v>
      </c>
      <c r="G55" s="115" t="str">
        <f>IFERROR(BudgetDetails[[#This Row],[Annual Cost]]/12,"")</f>
        <v/>
      </c>
      <c r="H55" s="115" t="str">
        <f t="shared" si="1"/>
        <v/>
      </c>
      <c r="I55" s="112" t="str">
        <f>BudgetDetails[[#This Row],[Annual Cost]]</f>
        <v/>
      </c>
    </row>
    <row r="56" spans="2:9" ht="16.5" customHeight="1" x14ac:dyDescent="0.25">
      <c r="B56" s="1" t="s">
        <v>2</v>
      </c>
      <c r="C56" s="1" t="s">
        <v>128</v>
      </c>
      <c r="D56" s="20"/>
      <c r="E56" s="20" t="s">
        <v>15</v>
      </c>
      <c r="F56" s="20" t="s">
        <v>189</v>
      </c>
      <c r="G56" s="115" t="str">
        <f>IFERROR(BudgetDetails[[#This Row],[Annual Cost]]/12,"")</f>
        <v/>
      </c>
      <c r="H56" s="115" t="str">
        <f t="shared" si="1"/>
        <v/>
      </c>
      <c r="I56" s="112" t="str">
        <f>BudgetDetails[[#This Row],[Annual Cost]]</f>
        <v/>
      </c>
    </row>
    <row r="57" spans="2:9" ht="16.5" customHeight="1" x14ac:dyDescent="0.25">
      <c r="B57" s="1" t="s">
        <v>62</v>
      </c>
      <c r="C57" s="1" t="s">
        <v>128</v>
      </c>
      <c r="D57" s="20"/>
      <c r="E57" s="20" t="s">
        <v>15</v>
      </c>
      <c r="F57" s="20" t="s">
        <v>189</v>
      </c>
      <c r="G57" s="115" t="str">
        <f>IFERROR(BudgetDetails[[#This Row],[Annual Cost]]/12,"")</f>
        <v/>
      </c>
      <c r="H57" s="115" t="str">
        <f t="shared" si="1"/>
        <v/>
      </c>
      <c r="I57" s="112" t="str">
        <f>BudgetDetails[[#This Row],[Annual Cost]]</f>
        <v/>
      </c>
    </row>
    <row r="58" spans="2:9" ht="16.5" customHeight="1" x14ac:dyDescent="0.25">
      <c r="B58" s="1" t="s">
        <v>3</v>
      </c>
      <c r="C58" s="1" t="s">
        <v>128</v>
      </c>
      <c r="D58" s="20"/>
      <c r="E58" s="20" t="s">
        <v>15</v>
      </c>
      <c r="F58" s="20" t="s">
        <v>189</v>
      </c>
      <c r="G58" s="115" t="str">
        <f>IFERROR(BudgetDetails[[#This Row],[Annual Cost]]/12,"")</f>
        <v/>
      </c>
      <c r="H58" s="115" t="str">
        <f t="shared" si="1"/>
        <v/>
      </c>
      <c r="I58" s="112" t="str">
        <f>BudgetDetails[[#This Row],[Annual Cost]]</f>
        <v/>
      </c>
    </row>
    <row r="59" spans="2:9" ht="16.5" customHeight="1" x14ac:dyDescent="0.25">
      <c r="B59" s="1" t="s">
        <v>63</v>
      </c>
      <c r="C59" s="1" t="s">
        <v>128</v>
      </c>
      <c r="D59" s="20"/>
      <c r="E59" s="20" t="s">
        <v>15</v>
      </c>
      <c r="F59" s="20" t="s">
        <v>189</v>
      </c>
      <c r="G59" s="115" t="str">
        <f>IFERROR(BudgetDetails[[#This Row],[Annual Cost]]/12,"")</f>
        <v/>
      </c>
      <c r="H59" s="117" t="str">
        <f t="shared" ref="H59:H64" si="2">IF(D59&gt;0,IF(E59="Weekly",D59*52,IF(E59="Fortnightly",D59*26,IF(E59="Monthly",D59*12,IF(E59="Quarterly",D59*4,IF(E59="Annually",D59,"Please Enter Frequency"))))),"")</f>
        <v/>
      </c>
      <c r="I59" s="112" t="str">
        <f>BudgetDetails[[#This Row],[Annual Cost]]</f>
        <v/>
      </c>
    </row>
    <row r="60" spans="2:9" ht="16.5" customHeight="1" x14ac:dyDescent="0.25">
      <c r="B60" s="1" t="s">
        <v>64</v>
      </c>
      <c r="C60" s="1" t="s">
        <v>128</v>
      </c>
      <c r="D60" s="20"/>
      <c r="E60" s="20" t="s">
        <v>15</v>
      </c>
      <c r="F60" s="20" t="s">
        <v>189</v>
      </c>
      <c r="G60" s="115" t="str">
        <f>IFERROR(BudgetDetails[[#This Row],[Annual Cost]]/12,"")</f>
        <v/>
      </c>
      <c r="H60" s="117" t="str">
        <f t="shared" si="2"/>
        <v/>
      </c>
      <c r="I60" s="112" t="str">
        <f>BudgetDetails[[#This Row],[Annual Cost]]</f>
        <v/>
      </c>
    </row>
    <row r="61" spans="2:9" ht="16.5" customHeight="1" x14ac:dyDescent="0.25">
      <c r="B61" s="1" t="s">
        <v>141</v>
      </c>
      <c r="C61" s="1" t="s">
        <v>128</v>
      </c>
      <c r="D61" s="20"/>
      <c r="E61" s="20" t="s">
        <v>15</v>
      </c>
      <c r="F61" s="20" t="s">
        <v>189</v>
      </c>
      <c r="G61" s="115" t="str">
        <f>IFERROR(BudgetDetails[[#This Row],[Annual Cost]]/12,"")</f>
        <v/>
      </c>
      <c r="H61" s="117" t="str">
        <f t="shared" si="2"/>
        <v/>
      </c>
      <c r="I61" s="112" t="str">
        <f>BudgetDetails[[#This Row],[Annual Cost]]</f>
        <v/>
      </c>
    </row>
    <row r="62" spans="2:9" ht="16.5" customHeight="1" x14ac:dyDescent="0.25">
      <c r="B62" s="1" t="s">
        <v>142</v>
      </c>
      <c r="C62" s="1" t="s">
        <v>128</v>
      </c>
      <c r="D62" s="20"/>
      <c r="E62" s="20" t="s">
        <v>15</v>
      </c>
      <c r="F62" s="20" t="s">
        <v>189</v>
      </c>
      <c r="G62" s="115" t="str">
        <f>IFERROR(BudgetDetails[[#This Row],[Annual Cost]]/12,"")</f>
        <v/>
      </c>
      <c r="H62" s="117" t="str">
        <f t="shared" si="2"/>
        <v/>
      </c>
      <c r="I62" s="112" t="str">
        <f>BudgetDetails[[#This Row],[Annual Cost]]</f>
        <v/>
      </c>
    </row>
    <row r="63" spans="2:9" ht="16.5" customHeight="1" x14ac:dyDescent="0.25">
      <c r="B63" s="1" t="s">
        <v>143</v>
      </c>
      <c r="C63" s="1" t="s">
        <v>128</v>
      </c>
      <c r="D63" s="20"/>
      <c r="E63" s="20" t="s">
        <v>15</v>
      </c>
      <c r="F63" s="20" t="s">
        <v>189</v>
      </c>
      <c r="G63" s="115" t="str">
        <f>IFERROR(BudgetDetails[[#This Row],[Annual Cost]]/12,"")</f>
        <v/>
      </c>
      <c r="H63" s="117" t="str">
        <f t="shared" si="2"/>
        <v/>
      </c>
      <c r="I63" s="112" t="str">
        <f>BudgetDetails[[#This Row],[Annual Cost]]</f>
        <v/>
      </c>
    </row>
    <row r="64" spans="2:9" ht="16.5" customHeight="1" x14ac:dyDescent="0.25">
      <c r="B64" s="1" t="s">
        <v>40</v>
      </c>
      <c r="C64" s="1" t="s">
        <v>128</v>
      </c>
      <c r="D64" s="20"/>
      <c r="E64" s="20" t="s">
        <v>15</v>
      </c>
      <c r="F64" s="20" t="s">
        <v>189</v>
      </c>
      <c r="G64" s="115" t="str">
        <f>IFERROR(BudgetDetails[[#This Row],[Annual Cost]]/12,"")</f>
        <v/>
      </c>
      <c r="H64" s="117" t="str">
        <f t="shared" si="2"/>
        <v/>
      </c>
      <c r="I64" s="112" t="str">
        <f>BudgetDetails[[#This Row],[Annual Cost]]</f>
        <v/>
      </c>
    </row>
    <row r="65" spans="2:9" ht="16.5" customHeight="1" x14ac:dyDescent="0.25">
      <c r="B65" s="1" t="s">
        <v>40</v>
      </c>
      <c r="C65" s="1" t="s">
        <v>128</v>
      </c>
      <c r="D65" s="20"/>
      <c r="E65" s="20" t="s">
        <v>15</v>
      </c>
      <c r="F65" s="20" t="s">
        <v>189</v>
      </c>
      <c r="G65" s="115" t="str">
        <f>IFERROR(BudgetDetails[[#This Row],[Annual Cost]]/12,"")</f>
        <v/>
      </c>
      <c r="H65" s="117" t="str">
        <f t="shared" ref="H65:H70" si="3">IF(D65&gt;0,IF(E65="Weekly",D65*52,IF(E65="Fortnightly",D65*26,IF(E65="Monthly",D65*12,IF(E65="Quarterly",D65*4,IF(E65="Annually",D65,"Please Enter Frequency"))))),"")</f>
        <v/>
      </c>
      <c r="I65" s="112" t="str">
        <f>BudgetDetails[[#This Row],[Annual Cost]]</f>
        <v/>
      </c>
    </row>
    <row r="66" spans="2:9" ht="16.5" customHeight="1" x14ac:dyDescent="0.25">
      <c r="B66" s="1" t="s">
        <v>40</v>
      </c>
      <c r="C66" s="1" t="s">
        <v>128</v>
      </c>
      <c r="D66" s="20"/>
      <c r="E66" s="20" t="s">
        <v>15</v>
      </c>
      <c r="F66" s="20" t="s">
        <v>189</v>
      </c>
      <c r="G66" s="115" t="str">
        <f>IFERROR(BudgetDetails[[#This Row],[Annual Cost]]/12,"")</f>
        <v/>
      </c>
      <c r="H66" s="117" t="str">
        <f t="shared" si="3"/>
        <v/>
      </c>
      <c r="I66" s="112" t="str">
        <f>BudgetDetails[[#This Row],[Annual Cost]]</f>
        <v/>
      </c>
    </row>
    <row r="67" spans="2:9" ht="16.5" customHeight="1" x14ac:dyDescent="0.25">
      <c r="B67" s="1" t="s">
        <v>65</v>
      </c>
      <c r="C67" s="1" t="s">
        <v>8</v>
      </c>
      <c r="D67" s="20"/>
      <c r="E67" s="20" t="s">
        <v>15</v>
      </c>
      <c r="F67" s="20" t="s">
        <v>189</v>
      </c>
      <c r="G67" s="115" t="str">
        <f>IFERROR(BudgetDetails[[#This Row],[Annual Cost]]/12,"")</f>
        <v/>
      </c>
      <c r="H67" s="117" t="str">
        <f t="shared" si="3"/>
        <v/>
      </c>
      <c r="I67" s="112" t="str">
        <f>BudgetDetails[[#This Row],[Annual Cost]]</f>
        <v/>
      </c>
    </row>
    <row r="68" spans="2:9" ht="16.5" customHeight="1" x14ac:dyDescent="0.25">
      <c r="B68" s="1" t="s">
        <v>4</v>
      </c>
      <c r="C68" s="1" t="s">
        <v>8</v>
      </c>
      <c r="D68" s="20"/>
      <c r="E68" s="20" t="s">
        <v>15</v>
      </c>
      <c r="F68" s="20" t="s">
        <v>189</v>
      </c>
      <c r="G68" s="115" t="str">
        <f>IFERROR(BudgetDetails[[#This Row],[Annual Cost]]/12,"")</f>
        <v/>
      </c>
      <c r="H68" s="117" t="str">
        <f t="shared" si="3"/>
        <v/>
      </c>
      <c r="I68" s="112" t="str">
        <f>BudgetDetails[[#This Row],[Annual Cost]]</f>
        <v/>
      </c>
    </row>
    <row r="69" spans="2:9" ht="16.5" customHeight="1" x14ac:dyDescent="0.25">
      <c r="B69" s="1" t="s">
        <v>10</v>
      </c>
      <c r="C69" s="1" t="s">
        <v>8</v>
      </c>
      <c r="D69" s="20"/>
      <c r="E69" s="20" t="s">
        <v>15</v>
      </c>
      <c r="F69" s="20" t="s">
        <v>189</v>
      </c>
      <c r="G69" s="115" t="str">
        <f>IFERROR(BudgetDetails[[#This Row],[Annual Cost]]/12,"")</f>
        <v/>
      </c>
      <c r="H69" s="117" t="str">
        <f t="shared" si="3"/>
        <v/>
      </c>
      <c r="I69" s="112" t="str">
        <f>BudgetDetails[[#This Row],[Annual Cost]]</f>
        <v/>
      </c>
    </row>
    <row r="70" spans="2:9" ht="16.5" customHeight="1" x14ac:dyDescent="0.25">
      <c r="B70" s="1" t="s">
        <v>3</v>
      </c>
      <c r="C70" s="1" t="s">
        <v>8</v>
      </c>
      <c r="D70" s="20"/>
      <c r="E70" s="20" t="s">
        <v>15</v>
      </c>
      <c r="F70" s="20" t="s">
        <v>189</v>
      </c>
      <c r="G70" s="115" t="str">
        <f>IFERROR(BudgetDetails[[#This Row],[Annual Cost]]/12,"")</f>
        <v/>
      </c>
      <c r="H70" s="117" t="str">
        <f t="shared" si="3"/>
        <v/>
      </c>
      <c r="I70" s="112" t="str">
        <f>BudgetDetails[[#This Row],[Annual Cost]]</f>
        <v/>
      </c>
    </row>
    <row r="71" spans="2:9" ht="16.5" customHeight="1" x14ac:dyDescent="0.25">
      <c r="B71" s="1" t="s">
        <v>40</v>
      </c>
      <c r="C71" s="1" t="s">
        <v>8</v>
      </c>
      <c r="D71" s="20"/>
      <c r="E71" s="20" t="s">
        <v>15</v>
      </c>
      <c r="F71" s="20" t="s">
        <v>189</v>
      </c>
      <c r="G71" s="115" t="str">
        <f>IFERROR(BudgetDetails[[#This Row],[Annual Cost]]/12,"")</f>
        <v/>
      </c>
      <c r="H71" s="117" t="str">
        <f>IF(D71&gt;0,IF(E71="Weekly",D71*52,IF(E71="Fortnightly",D71*26,IF(E71="Monthly",D71*12,IF(E71="Quarterly",D71*4,IF(E71="Annually",D71,"Please Enter Frequency"))))),"")</f>
        <v/>
      </c>
      <c r="I71" s="112" t="str">
        <f>BudgetDetails[[#This Row],[Annual Cost]]</f>
        <v/>
      </c>
    </row>
    <row r="72" spans="2:9" ht="16.5" customHeight="1" x14ac:dyDescent="0.25">
      <c r="B72" s="1" t="s">
        <v>40</v>
      </c>
      <c r="C72" s="1" t="s">
        <v>8</v>
      </c>
      <c r="D72" s="20"/>
      <c r="E72" s="20" t="s">
        <v>15</v>
      </c>
      <c r="F72" s="20" t="s">
        <v>189</v>
      </c>
      <c r="G72" s="115" t="str">
        <f>IFERROR(BudgetDetails[[#This Row],[Annual Cost]]/12,"")</f>
        <v/>
      </c>
      <c r="H72" s="117" t="str">
        <f>IF(D72&gt;0,IF(E72="Weekly",D72*52,IF(E72="Fortnightly",D72*26,IF(E72="Monthly",D72*12,IF(E72="Quarterly",D72*4,IF(E72="Annually",D72,"Please Enter Frequency"))))),"")</f>
        <v/>
      </c>
      <c r="I72" s="112" t="str">
        <f>BudgetDetails[[#This Row],[Annual Cost]]</f>
        <v/>
      </c>
    </row>
    <row r="73" spans="2:9" ht="16.5" customHeight="1" x14ac:dyDescent="0.25">
      <c r="B73" s="1" t="s">
        <v>40</v>
      </c>
      <c r="C73" s="1" t="s">
        <v>8</v>
      </c>
      <c r="D73" s="20"/>
      <c r="E73" s="20" t="s">
        <v>15</v>
      </c>
      <c r="F73" s="20" t="s">
        <v>189</v>
      </c>
      <c r="G73" s="115" t="str">
        <f>IFERROR(BudgetDetails[[#This Row],[Annual Cost]]/12,"")</f>
        <v/>
      </c>
      <c r="H73" s="117" t="str">
        <f>IF(D73&gt;0,IF(E73="Weekly",D73*52,IF(E73="Fortnightly",D73*26,IF(E73="Monthly",D73*12,IF(E73="Quarterly",D73*4,IF(E73="Annually",D73,"Please Enter Frequency"))))),"")</f>
        <v/>
      </c>
      <c r="I73" s="112" t="str">
        <f>BudgetDetails[[#This Row],[Annual Cost]]</f>
        <v/>
      </c>
    </row>
    <row r="74" spans="2:9" ht="16.5" customHeight="1" x14ac:dyDescent="0.25">
      <c r="B74" s="1" t="s">
        <v>66</v>
      </c>
      <c r="C74" s="1" t="s">
        <v>24</v>
      </c>
      <c r="D74" s="20"/>
      <c r="E74" s="20" t="s">
        <v>15</v>
      </c>
      <c r="F74" s="20" t="s">
        <v>189</v>
      </c>
      <c r="G74" s="115" t="str">
        <f>IFERROR(BudgetDetails[[#This Row],[Annual Cost]]/12,"")</f>
        <v/>
      </c>
      <c r="H74" s="117" t="str">
        <f>IF(D74&gt;0,IF(E74="Weekly",D74*52,IF(E74="Fortnightly",D74*26,IF(E74="Monthly",D74*12,IF(E74="Quarterly",D74*4,IF(E74="Annually",D74,"Please Enter Frequency"))))),"")</f>
        <v/>
      </c>
      <c r="I74" s="112" t="str">
        <f>BudgetDetails[[#This Row],[Annual Cost]]</f>
        <v/>
      </c>
    </row>
    <row r="75" spans="2:9" ht="16.5" customHeight="1" x14ac:dyDescent="0.25">
      <c r="B75" s="1" t="s">
        <v>67</v>
      </c>
      <c r="C75" s="1" t="s">
        <v>24</v>
      </c>
      <c r="D75" s="20"/>
      <c r="E75" s="20" t="s">
        <v>15</v>
      </c>
      <c r="F75" s="20" t="s">
        <v>189</v>
      </c>
      <c r="G75" s="115" t="str">
        <f>IFERROR(BudgetDetails[[#This Row],[Annual Cost]]/12,"")</f>
        <v/>
      </c>
      <c r="H75" s="117" t="str">
        <f>IF(D75&gt;0,IF(E75="Weekly",D75*52,IF(E75="Fortnightly",D75*26,IF(E75="Monthly",D75*12,IF(E75="Quarterly",D75*4,IF(E75="Annually",D75,"Please Enter Frequency"))))),"")</f>
        <v/>
      </c>
      <c r="I75" s="112" t="str">
        <f>BudgetDetails[[#This Row],[Annual Cost]]</f>
        <v/>
      </c>
    </row>
    <row r="76" spans="2:9" ht="16.5" customHeight="1" x14ac:dyDescent="0.25">
      <c r="B76" s="1" t="s">
        <v>68</v>
      </c>
      <c r="C76" s="1" t="s">
        <v>24</v>
      </c>
      <c r="D76" s="20"/>
      <c r="E76" s="20" t="s">
        <v>15</v>
      </c>
      <c r="F76" s="20" t="s">
        <v>189</v>
      </c>
      <c r="G76" s="115" t="str">
        <f>IFERROR(BudgetDetails[[#This Row],[Annual Cost]]/12,"")</f>
        <v/>
      </c>
      <c r="H76" s="117" t="str">
        <f t="shared" ref="H76:H81" si="4">IF(D76&gt;0,IF(E76="Weekly",D76*52,IF(E76="Fortnightly",D76*26,IF(E76="Monthly",D76*12,IF(E76="Quarterly",D76*4,IF(E76="Annually",D76,"Please Enter Frequency"))))),"")</f>
        <v/>
      </c>
      <c r="I76" s="112" t="str">
        <f>BudgetDetails[[#This Row],[Annual Cost]]</f>
        <v/>
      </c>
    </row>
    <row r="77" spans="2:9" ht="16.5" customHeight="1" x14ac:dyDescent="0.25">
      <c r="B77" s="1" t="s">
        <v>144</v>
      </c>
      <c r="C77" s="1" t="s">
        <v>24</v>
      </c>
      <c r="D77" s="20"/>
      <c r="E77" s="20" t="s">
        <v>15</v>
      </c>
      <c r="F77" s="20" t="s">
        <v>189</v>
      </c>
      <c r="G77" s="115" t="str">
        <f>IFERROR(BudgetDetails[[#This Row],[Annual Cost]]/12,"")</f>
        <v/>
      </c>
      <c r="H77" s="117" t="str">
        <f t="shared" si="4"/>
        <v/>
      </c>
      <c r="I77" s="112" t="str">
        <f>BudgetDetails[[#This Row],[Annual Cost]]</f>
        <v/>
      </c>
    </row>
    <row r="78" spans="2:9" ht="16.5" customHeight="1" x14ac:dyDescent="0.25">
      <c r="B78" s="1" t="s">
        <v>145</v>
      </c>
      <c r="C78" s="1" t="s">
        <v>24</v>
      </c>
      <c r="D78" s="20"/>
      <c r="E78" s="20" t="s">
        <v>15</v>
      </c>
      <c r="F78" s="20" t="s">
        <v>189</v>
      </c>
      <c r="G78" s="115" t="str">
        <f>IFERROR(BudgetDetails[[#This Row],[Annual Cost]]/12,"")</f>
        <v/>
      </c>
      <c r="H78" s="117" t="str">
        <f t="shared" si="4"/>
        <v/>
      </c>
      <c r="I78" s="112" t="str">
        <f>BudgetDetails[[#This Row],[Annual Cost]]</f>
        <v/>
      </c>
    </row>
    <row r="79" spans="2:9" ht="16.5" customHeight="1" x14ac:dyDescent="0.25">
      <c r="B79" s="1" t="s">
        <v>146</v>
      </c>
      <c r="C79" s="1" t="s">
        <v>24</v>
      </c>
      <c r="D79" s="20"/>
      <c r="E79" s="20" t="s">
        <v>15</v>
      </c>
      <c r="F79" s="20" t="s">
        <v>189</v>
      </c>
      <c r="G79" s="115" t="str">
        <f>IFERROR(BudgetDetails[[#This Row],[Annual Cost]]/12,"")</f>
        <v/>
      </c>
      <c r="H79" s="117" t="str">
        <f t="shared" si="4"/>
        <v/>
      </c>
      <c r="I79" s="112" t="str">
        <f>BudgetDetails[[#This Row],[Annual Cost]]</f>
        <v/>
      </c>
    </row>
    <row r="80" spans="2:9" ht="16.5" customHeight="1" x14ac:dyDescent="0.25">
      <c r="B80" s="1" t="s">
        <v>40</v>
      </c>
      <c r="C80" s="1" t="s">
        <v>24</v>
      </c>
      <c r="D80" s="20"/>
      <c r="E80" s="20" t="s">
        <v>15</v>
      </c>
      <c r="F80" s="20" t="s">
        <v>189</v>
      </c>
      <c r="G80" s="115" t="str">
        <f>IFERROR(BudgetDetails[[#This Row],[Annual Cost]]/12,"")</f>
        <v/>
      </c>
      <c r="H80" s="117" t="str">
        <f t="shared" si="4"/>
        <v/>
      </c>
      <c r="I80" s="112" t="str">
        <f>BudgetDetails[[#This Row],[Annual Cost]]</f>
        <v/>
      </c>
    </row>
    <row r="81" spans="2:9" ht="16.5" customHeight="1" x14ac:dyDescent="0.25">
      <c r="B81" s="1" t="s">
        <v>40</v>
      </c>
      <c r="C81" s="1" t="s">
        <v>24</v>
      </c>
      <c r="D81" s="20"/>
      <c r="E81" s="20" t="s">
        <v>15</v>
      </c>
      <c r="F81" s="20" t="s">
        <v>189</v>
      </c>
      <c r="G81" s="115" t="str">
        <f>IFERROR(BudgetDetails[[#This Row],[Annual Cost]]/12,"")</f>
        <v/>
      </c>
      <c r="H81" s="117" t="str">
        <f t="shared" si="4"/>
        <v/>
      </c>
      <c r="I81" s="112" t="str">
        <f>BudgetDetails[[#This Row],[Annual Cost]]</f>
        <v/>
      </c>
    </row>
    <row r="82" spans="2:9" ht="16.5" customHeight="1" x14ac:dyDescent="0.25">
      <c r="B82" s="1" t="s">
        <v>40</v>
      </c>
      <c r="C82" s="1" t="s">
        <v>24</v>
      </c>
      <c r="D82" s="20"/>
      <c r="E82" s="20" t="s">
        <v>15</v>
      </c>
      <c r="F82" s="20" t="s">
        <v>189</v>
      </c>
      <c r="G82" s="115" t="str">
        <f>IFERROR(BudgetDetails[[#This Row],[Annual Cost]]/12,"")</f>
        <v/>
      </c>
      <c r="H82" s="117" t="str">
        <f t="shared" ref="H82:H87" si="5">IF(D82&gt;0,IF(E82="Weekly",D82*52,IF(E82="Fortnightly",D82*26,IF(E82="Monthly",D82*12,IF(E82="Quarterly",D82*4,IF(E82="Annually",D82,"Please Enter Frequency"))))),"")</f>
        <v/>
      </c>
      <c r="I82" s="112" t="str">
        <f>BudgetDetails[[#This Row],[Annual Cost]]</f>
        <v/>
      </c>
    </row>
    <row r="83" spans="2:9" ht="16.5" customHeight="1" x14ac:dyDescent="0.25">
      <c r="B83" s="1" t="s">
        <v>69</v>
      </c>
      <c r="C83" s="1" t="s">
        <v>25</v>
      </c>
      <c r="D83" s="20"/>
      <c r="E83" s="20" t="s">
        <v>15</v>
      </c>
      <c r="F83" s="20" t="s">
        <v>189</v>
      </c>
      <c r="G83" s="115" t="str">
        <f>IFERROR(BudgetDetails[[#This Row],[Annual Cost]]/12,"")</f>
        <v/>
      </c>
      <c r="H83" s="117" t="str">
        <f t="shared" si="5"/>
        <v/>
      </c>
      <c r="I83" s="112" t="str">
        <f>BudgetDetails[[#This Row],[Annual Cost]]</f>
        <v/>
      </c>
    </row>
    <row r="84" spans="2:9" ht="16.5" customHeight="1" x14ac:dyDescent="0.25">
      <c r="B84" s="1" t="s">
        <v>70</v>
      </c>
      <c r="C84" s="1" t="s">
        <v>25</v>
      </c>
      <c r="D84" s="20"/>
      <c r="E84" s="20" t="s">
        <v>15</v>
      </c>
      <c r="F84" s="20" t="s">
        <v>189</v>
      </c>
      <c r="G84" s="115" t="str">
        <f>IFERROR(BudgetDetails[[#This Row],[Annual Cost]]/12,"")</f>
        <v/>
      </c>
      <c r="H84" s="117" t="str">
        <f t="shared" si="5"/>
        <v/>
      </c>
      <c r="I84" s="112" t="str">
        <f>BudgetDetails[[#This Row],[Annual Cost]]</f>
        <v/>
      </c>
    </row>
    <row r="85" spans="2:9" ht="16.5" customHeight="1" x14ac:dyDescent="0.25">
      <c r="B85" s="1" t="s">
        <v>72</v>
      </c>
      <c r="C85" s="1" t="s">
        <v>25</v>
      </c>
      <c r="D85" s="20"/>
      <c r="E85" s="20" t="s">
        <v>15</v>
      </c>
      <c r="F85" s="20" t="s">
        <v>189</v>
      </c>
      <c r="G85" s="115" t="str">
        <f>IFERROR(BudgetDetails[[#This Row],[Annual Cost]]/12,"")</f>
        <v/>
      </c>
      <c r="H85" s="117" t="str">
        <f t="shared" si="5"/>
        <v/>
      </c>
      <c r="I85" s="112" t="str">
        <f>BudgetDetails[[#This Row],[Annual Cost]]</f>
        <v/>
      </c>
    </row>
    <row r="86" spans="2:9" ht="16.5" customHeight="1" x14ac:dyDescent="0.25">
      <c r="B86" s="1" t="s">
        <v>71</v>
      </c>
      <c r="C86" s="1" t="s">
        <v>25</v>
      </c>
      <c r="D86" s="20"/>
      <c r="E86" s="20" t="s">
        <v>15</v>
      </c>
      <c r="F86" s="20" t="s">
        <v>189</v>
      </c>
      <c r="G86" s="115" t="str">
        <f>IFERROR(BudgetDetails[[#This Row],[Annual Cost]]/12,"")</f>
        <v/>
      </c>
      <c r="H86" s="117" t="str">
        <f t="shared" si="5"/>
        <v/>
      </c>
      <c r="I86" s="112" t="str">
        <f>BudgetDetails[[#This Row],[Annual Cost]]</f>
        <v/>
      </c>
    </row>
    <row r="87" spans="2:9" ht="16.5" customHeight="1" x14ac:dyDescent="0.25">
      <c r="B87" s="1" t="s">
        <v>73</v>
      </c>
      <c r="C87" s="1" t="s">
        <v>25</v>
      </c>
      <c r="D87" s="20"/>
      <c r="E87" s="20" t="s">
        <v>15</v>
      </c>
      <c r="F87" s="20" t="s">
        <v>189</v>
      </c>
      <c r="G87" s="115" t="str">
        <f>IFERROR(BudgetDetails[[#This Row],[Annual Cost]]/12,"")</f>
        <v/>
      </c>
      <c r="H87" s="117" t="str">
        <f t="shared" si="5"/>
        <v/>
      </c>
      <c r="I87" s="112" t="str">
        <f>BudgetDetails[[#This Row],[Annual Cost]]</f>
        <v/>
      </c>
    </row>
    <row r="88" spans="2:9" ht="16.5" customHeight="1" x14ac:dyDescent="0.25">
      <c r="B88" s="1" t="s">
        <v>74</v>
      </c>
      <c r="C88" s="1" t="s">
        <v>25</v>
      </c>
      <c r="D88" s="20"/>
      <c r="E88" s="20" t="s">
        <v>15</v>
      </c>
      <c r="F88" s="20" t="s">
        <v>189</v>
      </c>
      <c r="G88" s="115" t="str">
        <f>IFERROR(BudgetDetails[[#This Row],[Annual Cost]]/12,"")</f>
        <v/>
      </c>
      <c r="H88" s="117" t="str">
        <f>IF(D88&gt;0,IF(E88="Weekly",D88*52,IF(E88="Fortnightly",D88*26,IF(E88="Monthly",D88*12,IF(E88="Quarterly",D88*4,IF(E88="Annually",D88,"Please Enter Frequency"))))),"")</f>
        <v/>
      </c>
      <c r="I88" s="112" t="str">
        <f>BudgetDetails[[#This Row],[Annual Cost]]</f>
        <v/>
      </c>
    </row>
    <row r="89" spans="2:9" ht="16.5" customHeight="1" x14ac:dyDescent="0.25">
      <c r="B89" s="1" t="s">
        <v>147</v>
      </c>
      <c r="C89" s="1" t="s">
        <v>25</v>
      </c>
      <c r="D89" s="20"/>
      <c r="E89" s="20" t="s">
        <v>15</v>
      </c>
      <c r="F89" s="20" t="s">
        <v>189</v>
      </c>
      <c r="G89" s="115" t="str">
        <f>IFERROR(BudgetDetails[[#This Row],[Annual Cost]]/12,"")</f>
        <v/>
      </c>
      <c r="H89" s="117" t="str">
        <f>IF(D89&gt;0,IF(E89="Weekly",D89*52,IF(E89="Fortnightly",D89*26,IF(E89="Monthly",D89*12,IF(E89="Quarterly",D89*4,IF(E89="Annually",D89,"Please Enter Frequency"))))),"")</f>
        <v/>
      </c>
      <c r="I89" s="112" t="str">
        <f>BudgetDetails[[#This Row],[Annual Cost]]</f>
        <v/>
      </c>
    </row>
    <row r="90" spans="2:9" ht="16.5" customHeight="1" x14ac:dyDescent="0.25">
      <c r="B90" s="1" t="s">
        <v>40</v>
      </c>
      <c r="C90" s="1" t="s">
        <v>25</v>
      </c>
      <c r="D90" s="20"/>
      <c r="E90" s="20" t="s">
        <v>15</v>
      </c>
      <c r="F90" s="20" t="s">
        <v>189</v>
      </c>
      <c r="G90" s="115" t="str">
        <f>IFERROR(BudgetDetails[[#This Row],[Annual Cost]]/12,"")</f>
        <v/>
      </c>
      <c r="H90" s="117" t="str">
        <f t="shared" ref="H90:H93" si="6">IF(D90&gt;0,IF(E90="Weekly",D90*52,IF(E90="Fortnightly",D90*26,IF(E90="Monthly",D90*12,IF(E90="Quarterly",D90*4,IF(E90="Annually",D90,"Please Enter Frequency"))))),"")</f>
        <v/>
      </c>
      <c r="I90" s="112" t="str">
        <f>BudgetDetails[[#This Row],[Annual Cost]]</f>
        <v/>
      </c>
    </row>
    <row r="91" spans="2:9" ht="16.5" customHeight="1" x14ac:dyDescent="0.25">
      <c r="B91" s="1" t="s">
        <v>40</v>
      </c>
      <c r="C91" s="1" t="s">
        <v>25</v>
      </c>
      <c r="D91" s="20"/>
      <c r="E91" s="20" t="s">
        <v>15</v>
      </c>
      <c r="F91" s="20" t="s">
        <v>189</v>
      </c>
      <c r="G91" s="115" t="str">
        <f>IFERROR(BudgetDetails[[#This Row],[Annual Cost]]/12,"")</f>
        <v/>
      </c>
      <c r="H91" s="117" t="str">
        <f t="shared" si="6"/>
        <v/>
      </c>
      <c r="I91" s="112" t="str">
        <f>BudgetDetails[[#This Row],[Annual Cost]]</f>
        <v/>
      </c>
    </row>
    <row r="92" spans="2:9" ht="16.5" customHeight="1" x14ac:dyDescent="0.25">
      <c r="B92" s="1" t="s">
        <v>40</v>
      </c>
      <c r="C92" s="1" t="s">
        <v>25</v>
      </c>
      <c r="D92" s="20"/>
      <c r="E92" s="20" t="s">
        <v>15</v>
      </c>
      <c r="F92" s="20" t="s">
        <v>189</v>
      </c>
      <c r="G92" s="115" t="str">
        <f>IFERROR(BudgetDetails[[#This Row],[Annual Cost]]/12,"")</f>
        <v/>
      </c>
      <c r="H92" s="117" t="str">
        <f t="shared" si="6"/>
        <v/>
      </c>
      <c r="I92" s="112" t="str">
        <f>BudgetDetails[[#This Row],[Annual Cost]]</f>
        <v/>
      </c>
    </row>
    <row r="93" spans="2:9" ht="16.5" customHeight="1" x14ac:dyDescent="0.25">
      <c r="B93" s="1" t="s">
        <v>75</v>
      </c>
      <c r="C93" s="1" t="s">
        <v>26</v>
      </c>
      <c r="D93" s="20"/>
      <c r="E93" s="20" t="s">
        <v>15</v>
      </c>
      <c r="F93" s="20" t="s">
        <v>189</v>
      </c>
      <c r="G93" s="115" t="str">
        <f>IFERROR(BudgetDetails[[#This Row],[Annual Cost]]/12,"")</f>
        <v/>
      </c>
      <c r="H93" s="117" t="str">
        <f t="shared" si="6"/>
        <v/>
      </c>
      <c r="I93" s="112" t="str">
        <f>BudgetDetails[[#This Row],[Annual Cost]]</f>
        <v/>
      </c>
    </row>
    <row r="94" spans="2:9" ht="16.5" customHeight="1" x14ac:dyDescent="0.25">
      <c r="B94" s="1" t="s">
        <v>76</v>
      </c>
      <c r="C94" s="1" t="s">
        <v>26</v>
      </c>
      <c r="D94" s="20"/>
      <c r="E94" s="20" t="s">
        <v>15</v>
      </c>
      <c r="F94" s="20" t="s">
        <v>189</v>
      </c>
      <c r="G94" s="115" t="str">
        <f>IFERROR(BudgetDetails[[#This Row],[Annual Cost]]/12,"")</f>
        <v/>
      </c>
      <c r="H94" s="117" t="str">
        <f t="shared" ref="H94:H107" si="7">IF(D94&gt;0,IF(E94="Weekly",D94*52,IF(E94="Fortnightly",D94*26,IF(E94="Monthly",D94*12,IF(E94="Quarterly",D94*4,IF(E94="Annually",D94,"Please Enter Frequency"))))),"")</f>
        <v/>
      </c>
      <c r="I94" s="112" t="str">
        <f>BudgetDetails[[#This Row],[Annual Cost]]</f>
        <v/>
      </c>
    </row>
    <row r="95" spans="2:9" ht="16.5" customHeight="1" x14ac:dyDescent="0.25">
      <c r="B95" s="1" t="s">
        <v>148</v>
      </c>
      <c r="C95" s="1" t="s">
        <v>26</v>
      </c>
      <c r="D95" s="20"/>
      <c r="E95" s="20" t="s">
        <v>15</v>
      </c>
      <c r="F95" s="20" t="s">
        <v>189</v>
      </c>
      <c r="G95" s="115" t="str">
        <f>IFERROR(BudgetDetails[[#This Row],[Annual Cost]]/12,"")</f>
        <v/>
      </c>
      <c r="H95" s="117" t="str">
        <f t="shared" si="7"/>
        <v/>
      </c>
      <c r="I95" s="112" t="str">
        <f>BudgetDetails[[#This Row],[Annual Cost]]</f>
        <v/>
      </c>
    </row>
    <row r="96" spans="2:9" ht="16.5" customHeight="1" x14ac:dyDescent="0.25">
      <c r="B96" s="1" t="s">
        <v>149</v>
      </c>
      <c r="C96" s="1" t="s">
        <v>26</v>
      </c>
      <c r="D96" s="20"/>
      <c r="E96" s="20" t="s">
        <v>15</v>
      </c>
      <c r="F96" s="20" t="s">
        <v>189</v>
      </c>
      <c r="G96" s="115" t="str">
        <f>IFERROR(BudgetDetails[[#This Row],[Annual Cost]]/12,"")</f>
        <v/>
      </c>
      <c r="H96" s="117" t="str">
        <f t="shared" si="7"/>
        <v/>
      </c>
      <c r="I96" s="112" t="str">
        <f>BudgetDetails[[#This Row],[Annual Cost]]</f>
        <v/>
      </c>
    </row>
    <row r="97" spans="2:9" ht="16.5" customHeight="1" x14ac:dyDescent="0.25">
      <c r="B97" s="1" t="s">
        <v>77</v>
      </c>
      <c r="C97" s="1" t="s">
        <v>26</v>
      </c>
      <c r="D97" s="20"/>
      <c r="E97" s="20" t="s">
        <v>15</v>
      </c>
      <c r="F97" s="20" t="s">
        <v>189</v>
      </c>
      <c r="G97" s="115" t="str">
        <f>IFERROR(BudgetDetails[[#This Row],[Annual Cost]]/12,"")</f>
        <v/>
      </c>
      <c r="H97" s="117" t="str">
        <f t="shared" ref="H97:H106" si="8">IF(D97&gt;0,IF(E97="Weekly",D97*52,IF(E97="Fortnightly",D97*26,IF(E97="Monthly",D97*12,IF(E97="Quarterly",D97*4,IF(E97="Annually",D97,"Please Enter Frequency"))))),"")</f>
        <v/>
      </c>
      <c r="I97" s="112" t="str">
        <f>BudgetDetails[[#This Row],[Annual Cost]]</f>
        <v/>
      </c>
    </row>
    <row r="98" spans="2:9" ht="16.5" customHeight="1" x14ac:dyDescent="0.25">
      <c r="B98" s="1" t="s">
        <v>7</v>
      </c>
      <c r="C98" s="1" t="s">
        <v>26</v>
      </c>
      <c r="D98" s="20"/>
      <c r="E98" s="20" t="s">
        <v>15</v>
      </c>
      <c r="F98" s="20" t="s">
        <v>189</v>
      </c>
      <c r="G98" s="115" t="str">
        <f>IFERROR(BudgetDetails[[#This Row],[Annual Cost]]/12,"")</f>
        <v/>
      </c>
      <c r="H98" s="117" t="str">
        <f t="shared" si="8"/>
        <v/>
      </c>
      <c r="I98" s="112" t="str">
        <f>BudgetDetails[[#This Row],[Annual Cost]]</f>
        <v/>
      </c>
    </row>
    <row r="99" spans="2:9" ht="16.5" customHeight="1" x14ac:dyDescent="0.25">
      <c r="B99" s="1" t="s">
        <v>40</v>
      </c>
      <c r="C99" s="1" t="s">
        <v>26</v>
      </c>
      <c r="D99" s="20"/>
      <c r="E99" s="20" t="s">
        <v>15</v>
      </c>
      <c r="F99" s="20" t="s">
        <v>189</v>
      </c>
      <c r="G99" s="115" t="str">
        <f>IFERROR(BudgetDetails[[#This Row],[Annual Cost]]/12,"")</f>
        <v/>
      </c>
      <c r="H99" s="117" t="str">
        <f t="shared" si="8"/>
        <v/>
      </c>
      <c r="I99" s="112" t="str">
        <f>BudgetDetails[[#This Row],[Annual Cost]]</f>
        <v/>
      </c>
    </row>
    <row r="100" spans="2:9" ht="16.5" customHeight="1" x14ac:dyDescent="0.25">
      <c r="B100" s="1" t="s">
        <v>40</v>
      </c>
      <c r="C100" s="1" t="s">
        <v>26</v>
      </c>
      <c r="D100" s="20"/>
      <c r="E100" s="20" t="s">
        <v>15</v>
      </c>
      <c r="F100" s="20" t="s">
        <v>189</v>
      </c>
      <c r="G100" s="115" t="str">
        <f>IFERROR(BudgetDetails[[#This Row],[Annual Cost]]/12,"")</f>
        <v/>
      </c>
      <c r="H100" s="117" t="str">
        <f t="shared" si="8"/>
        <v/>
      </c>
      <c r="I100" s="112" t="str">
        <f>BudgetDetails[[#This Row],[Annual Cost]]</f>
        <v/>
      </c>
    </row>
    <row r="101" spans="2:9" ht="16.5" customHeight="1" x14ac:dyDescent="0.25">
      <c r="B101" s="1" t="s">
        <v>40</v>
      </c>
      <c r="C101" s="1" t="s">
        <v>26</v>
      </c>
      <c r="D101" s="20"/>
      <c r="E101" s="20" t="s">
        <v>15</v>
      </c>
      <c r="F101" s="20" t="s">
        <v>189</v>
      </c>
      <c r="G101" s="115" t="str">
        <f>IFERROR(BudgetDetails[[#This Row],[Annual Cost]]/12,"")</f>
        <v/>
      </c>
      <c r="H101" s="117" t="str">
        <f t="shared" si="8"/>
        <v/>
      </c>
      <c r="I101" s="112" t="str">
        <f>BudgetDetails[[#This Row],[Annual Cost]]</f>
        <v/>
      </c>
    </row>
    <row r="102" spans="2:9" ht="16.5" customHeight="1" x14ac:dyDescent="0.25">
      <c r="B102" s="1" t="s">
        <v>78</v>
      </c>
      <c r="C102" s="1" t="s">
        <v>27</v>
      </c>
      <c r="D102" s="20"/>
      <c r="E102" s="20" t="s">
        <v>15</v>
      </c>
      <c r="F102" s="20" t="s">
        <v>189</v>
      </c>
      <c r="G102" s="115" t="str">
        <f>IFERROR(BudgetDetails[[#This Row],[Annual Cost]]/12,"")</f>
        <v/>
      </c>
      <c r="H102" s="117" t="str">
        <f t="shared" si="8"/>
        <v/>
      </c>
      <c r="I102" s="112" t="str">
        <f>BudgetDetails[[#This Row],[Annual Cost]]</f>
        <v/>
      </c>
    </row>
    <row r="103" spans="2:9" ht="16.5" customHeight="1" x14ac:dyDescent="0.25">
      <c r="B103" s="1" t="s">
        <v>79</v>
      </c>
      <c r="C103" s="1" t="s">
        <v>27</v>
      </c>
      <c r="D103" s="20"/>
      <c r="E103" s="20" t="s">
        <v>15</v>
      </c>
      <c r="F103" s="20" t="s">
        <v>189</v>
      </c>
      <c r="G103" s="115" t="str">
        <f>IFERROR(BudgetDetails[[#This Row],[Annual Cost]]/12,"")</f>
        <v/>
      </c>
      <c r="H103" s="117" t="str">
        <f t="shared" si="8"/>
        <v/>
      </c>
      <c r="I103" s="112" t="str">
        <f>BudgetDetails[[#This Row],[Annual Cost]]</f>
        <v/>
      </c>
    </row>
    <row r="104" spans="2:9" ht="16.5" customHeight="1" x14ac:dyDescent="0.25">
      <c r="B104" s="1" t="s">
        <v>80</v>
      </c>
      <c r="C104" s="1" t="s">
        <v>27</v>
      </c>
      <c r="D104" s="20"/>
      <c r="E104" s="20" t="s">
        <v>15</v>
      </c>
      <c r="F104" s="20" t="s">
        <v>189</v>
      </c>
      <c r="G104" s="115" t="str">
        <f>IFERROR(BudgetDetails[[#This Row],[Annual Cost]]/12,"")</f>
        <v/>
      </c>
      <c r="H104" s="117" t="str">
        <f t="shared" si="8"/>
        <v/>
      </c>
      <c r="I104" s="112" t="str">
        <f>BudgetDetails[[#This Row],[Annual Cost]]</f>
        <v/>
      </c>
    </row>
    <row r="105" spans="2:9" ht="16.5" customHeight="1" x14ac:dyDescent="0.25">
      <c r="B105" s="1" t="s">
        <v>81</v>
      </c>
      <c r="C105" s="1" t="s">
        <v>27</v>
      </c>
      <c r="D105" s="20"/>
      <c r="E105" s="20" t="s">
        <v>15</v>
      </c>
      <c r="F105" s="20" t="s">
        <v>189</v>
      </c>
      <c r="G105" s="115" t="str">
        <f>IFERROR(BudgetDetails[[#This Row],[Annual Cost]]/12,"")</f>
        <v/>
      </c>
      <c r="H105" s="117" t="str">
        <f t="shared" si="8"/>
        <v/>
      </c>
      <c r="I105" s="112" t="str">
        <f>BudgetDetails[[#This Row],[Annual Cost]]</f>
        <v/>
      </c>
    </row>
    <row r="106" spans="2:9" ht="16.5" customHeight="1" x14ac:dyDescent="0.25">
      <c r="B106" s="1" t="s">
        <v>82</v>
      </c>
      <c r="C106" s="1" t="s">
        <v>27</v>
      </c>
      <c r="D106" s="20"/>
      <c r="E106" s="20" t="s">
        <v>15</v>
      </c>
      <c r="F106" s="20" t="s">
        <v>189</v>
      </c>
      <c r="G106" s="115" t="str">
        <f>IFERROR(BudgetDetails[[#This Row],[Annual Cost]]/12,"")</f>
        <v/>
      </c>
      <c r="H106" s="117" t="str">
        <f t="shared" si="8"/>
        <v/>
      </c>
      <c r="I106" s="112" t="str">
        <f>BudgetDetails[[#This Row],[Annual Cost]]</f>
        <v/>
      </c>
    </row>
    <row r="107" spans="2:9" ht="16.5" customHeight="1" x14ac:dyDescent="0.25">
      <c r="B107" s="1" t="s">
        <v>83</v>
      </c>
      <c r="C107" s="1" t="s">
        <v>27</v>
      </c>
      <c r="D107" s="20"/>
      <c r="E107" s="20" t="s">
        <v>15</v>
      </c>
      <c r="F107" s="20" t="s">
        <v>189</v>
      </c>
      <c r="G107" s="115" t="str">
        <f>IFERROR(BudgetDetails[[#This Row],[Annual Cost]]/12,"")</f>
        <v/>
      </c>
      <c r="H107" s="117" t="str">
        <f t="shared" si="7"/>
        <v/>
      </c>
      <c r="I107" s="112" t="str">
        <f>BudgetDetails[[#This Row],[Annual Cost]]</f>
        <v/>
      </c>
    </row>
    <row r="108" spans="2:9" ht="16.5" customHeight="1" x14ac:dyDescent="0.25">
      <c r="B108" s="1" t="s">
        <v>40</v>
      </c>
      <c r="C108" s="1" t="s">
        <v>27</v>
      </c>
      <c r="D108" s="20"/>
      <c r="E108" s="20" t="s">
        <v>15</v>
      </c>
      <c r="F108" s="20" t="s">
        <v>189</v>
      </c>
      <c r="G108" s="115" t="str">
        <f>IFERROR(BudgetDetails[[#This Row],[Annual Cost]]/12,"")</f>
        <v/>
      </c>
      <c r="H108" s="117" t="str">
        <f t="shared" ref="H108:H111" si="9">IF(D108&gt;0,IF(E108="Weekly",D108*52,IF(E108="Fortnightly",D108*26,IF(E108="Monthly",D108*12,IF(E108="Quarterly",D108*4,IF(E108="Annually",D108,"Please Enter Frequency"))))),"")</f>
        <v/>
      </c>
      <c r="I108" s="112" t="str">
        <f>BudgetDetails[[#This Row],[Annual Cost]]</f>
        <v/>
      </c>
    </row>
    <row r="109" spans="2:9" ht="16.5" customHeight="1" x14ac:dyDescent="0.25">
      <c r="B109" s="1" t="s">
        <v>40</v>
      </c>
      <c r="C109" s="1" t="s">
        <v>27</v>
      </c>
      <c r="D109" s="20"/>
      <c r="E109" s="20" t="s">
        <v>15</v>
      </c>
      <c r="F109" s="20" t="s">
        <v>189</v>
      </c>
      <c r="G109" s="115" t="str">
        <f>IFERROR(BudgetDetails[[#This Row],[Annual Cost]]/12,"")</f>
        <v/>
      </c>
      <c r="H109" s="117" t="str">
        <f t="shared" si="9"/>
        <v/>
      </c>
      <c r="I109" s="112" t="str">
        <f>BudgetDetails[[#This Row],[Annual Cost]]</f>
        <v/>
      </c>
    </row>
    <row r="110" spans="2:9" ht="16.5" customHeight="1" x14ac:dyDescent="0.25">
      <c r="B110" s="1" t="s">
        <v>40</v>
      </c>
      <c r="C110" s="1" t="s">
        <v>27</v>
      </c>
      <c r="D110" s="20"/>
      <c r="E110" s="20" t="s">
        <v>15</v>
      </c>
      <c r="F110" s="20" t="s">
        <v>189</v>
      </c>
      <c r="G110" s="115" t="str">
        <f>IFERROR(BudgetDetails[[#This Row],[Annual Cost]]/12,"")</f>
        <v/>
      </c>
      <c r="H110" s="117" t="str">
        <f t="shared" si="9"/>
        <v/>
      </c>
      <c r="I110" s="112" t="str">
        <f>BudgetDetails[[#This Row],[Annual Cost]]</f>
        <v/>
      </c>
    </row>
    <row r="111" spans="2:9" ht="16.5" customHeight="1" x14ac:dyDescent="0.25">
      <c r="B111" s="1" t="s">
        <v>84</v>
      </c>
      <c r="C111" s="1" t="s">
        <v>28</v>
      </c>
      <c r="D111" s="20"/>
      <c r="E111" s="20" t="s">
        <v>15</v>
      </c>
      <c r="F111" s="20" t="s">
        <v>189</v>
      </c>
      <c r="G111" s="115" t="str">
        <f>IFERROR(BudgetDetails[[#This Row],[Annual Cost]]/12,"")</f>
        <v/>
      </c>
      <c r="H111" s="117" t="str">
        <f t="shared" si="9"/>
        <v/>
      </c>
      <c r="I111" s="112" t="str">
        <f>BudgetDetails[[#This Row],[Annual Cost]]</f>
        <v/>
      </c>
    </row>
    <row r="112" spans="2:9" ht="16.5" customHeight="1" x14ac:dyDescent="0.25">
      <c r="B112" s="1" t="s">
        <v>85</v>
      </c>
      <c r="C112" s="1" t="s">
        <v>28</v>
      </c>
      <c r="D112" s="20"/>
      <c r="E112" s="20" t="s">
        <v>15</v>
      </c>
      <c r="F112" s="20" t="s">
        <v>189</v>
      </c>
      <c r="G112" s="115" t="str">
        <f>IFERROR(BudgetDetails[[#This Row],[Annual Cost]]/12,"")</f>
        <v/>
      </c>
      <c r="H112" s="117" t="str">
        <f>IF(D112&gt;0,IF(E112="Weekly",D112*52,IF(E112="Fortnightly",D112*26,IF(E112="Monthly",D112*12,IF(E112="Quarterly",D112*4,IF(E112="Annually",D112,"Please Enter Frequency"))))),"")</f>
        <v/>
      </c>
      <c r="I112" s="112" t="str">
        <f>BudgetDetails[[#This Row],[Annual Cost]]</f>
        <v/>
      </c>
    </row>
    <row r="113" spans="2:9" ht="16.5" customHeight="1" x14ac:dyDescent="0.25">
      <c r="B113" s="1" t="s">
        <v>86</v>
      </c>
      <c r="C113" s="1" t="s">
        <v>28</v>
      </c>
      <c r="D113" s="20"/>
      <c r="E113" s="20" t="s">
        <v>15</v>
      </c>
      <c r="F113" s="20" t="s">
        <v>189</v>
      </c>
      <c r="G113" s="115" t="str">
        <f>IFERROR(BudgetDetails[[#This Row],[Annual Cost]]/12,"")</f>
        <v/>
      </c>
      <c r="H113" s="117" t="str">
        <f>IF(D113&gt;0,IF(E113="Weekly",D113*52,IF(E113="Fortnightly",D113*26,IF(E113="Monthly",D113*12,IF(E113="Quarterly",D113*4,IF(E113="Annually",D113,"Please Enter Frequency"))))),"")</f>
        <v/>
      </c>
      <c r="I113" s="112" t="str">
        <f>BudgetDetails[[#This Row],[Annual Cost]]</f>
        <v/>
      </c>
    </row>
    <row r="114" spans="2:9" ht="16.5" customHeight="1" x14ac:dyDescent="0.25">
      <c r="B114" s="1" t="s">
        <v>87</v>
      </c>
      <c r="C114" s="1" t="s">
        <v>28</v>
      </c>
      <c r="D114" s="20"/>
      <c r="E114" s="20" t="s">
        <v>15</v>
      </c>
      <c r="F114" s="20" t="s">
        <v>189</v>
      </c>
      <c r="G114" s="115" t="str">
        <f>IFERROR(BudgetDetails[[#This Row],[Annual Cost]]/12,"")</f>
        <v/>
      </c>
      <c r="H114" s="117" t="str">
        <f>IF(D114&gt;0,IF(E114="Weekly",D114*52,IF(E114="Fortnightly",D114*26,IF(E114="Monthly",D114*12,IF(E114="Quarterly",D114*4,IF(E114="Annually",D114,"Please Enter Frequency"))))),"")</f>
        <v/>
      </c>
      <c r="I114" s="112" t="str">
        <f>BudgetDetails[[#This Row],[Annual Cost]]</f>
        <v/>
      </c>
    </row>
    <row r="115" spans="2:9" ht="16.5" customHeight="1" x14ac:dyDescent="0.25">
      <c r="B115" s="1" t="s">
        <v>40</v>
      </c>
      <c r="C115" s="1" t="s">
        <v>28</v>
      </c>
      <c r="D115" s="20"/>
      <c r="E115" s="20" t="s">
        <v>15</v>
      </c>
      <c r="F115" s="20" t="s">
        <v>189</v>
      </c>
      <c r="G115" s="115" t="str">
        <f>IFERROR(BudgetDetails[[#This Row],[Annual Cost]]/12,"")</f>
        <v/>
      </c>
      <c r="H115" s="117" t="str">
        <f>IF(D115&gt;0,IF(E115="Weekly",D115*52,IF(E115="Fortnightly",D115*26,IF(E115="Monthly",D115*12,IF(E115="Quarterly",D115*4,IF(E115="Annually",D115,"Please Enter Frequency"))))),"")</f>
        <v/>
      </c>
      <c r="I115" s="112" t="str">
        <f>BudgetDetails[[#This Row],[Annual Cost]]</f>
        <v/>
      </c>
    </row>
    <row r="116" spans="2:9" ht="16.5" customHeight="1" x14ac:dyDescent="0.25">
      <c r="B116" s="1" t="s">
        <v>40</v>
      </c>
      <c r="C116" s="1" t="s">
        <v>28</v>
      </c>
      <c r="D116" s="20"/>
      <c r="E116" s="20" t="s">
        <v>15</v>
      </c>
      <c r="F116" s="20" t="s">
        <v>189</v>
      </c>
      <c r="G116" s="115" t="str">
        <f>IFERROR(BudgetDetails[[#This Row],[Annual Cost]]/12,"")</f>
        <v/>
      </c>
      <c r="H116" s="115" t="str">
        <f>IF(D116&gt;0,IF(E116="Weekly",D116*52,IF(E116="Fortnightly",D116*26,IF(E116="Monthly",D116*12,IF(E116="Quarterly",D116*4,IF(E116="Annually",D116,"Please Enter Frequency"))))),"")</f>
        <v/>
      </c>
      <c r="I116" s="112" t="str">
        <f>BudgetDetails[[#This Row],[Annual Cost]]</f>
        <v/>
      </c>
    </row>
    <row r="117" spans="2:9" ht="16.5" customHeight="1" x14ac:dyDescent="0.25">
      <c r="B117" s="1" t="s">
        <v>40</v>
      </c>
      <c r="C117" s="1" t="s">
        <v>28</v>
      </c>
      <c r="D117" s="20"/>
      <c r="E117" s="20" t="s">
        <v>15</v>
      </c>
      <c r="F117" s="20" t="s">
        <v>189</v>
      </c>
      <c r="G117" s="115" t="str">
        <f>IFERROR(BudgetDetails[[#This Row],[Annual Cost]]/12,"")</f>
        <v/>
      </c>
      <c r="H117" s="117" t="str">
        <f t="shared" ref="H117:H121" si="10">IF(D117&gt;0,IF(E117="Weekly",D117*52,IF(E117="Fortnightly",D117*26,IF(E117="Monthly",D117*12,IF(E117="Quarterly",D117*4,IF(E117="Annually",D117,"Please Enter Frequency"))))),"")</f>
        <v/>
      </c>
      <c r="I117" s="112" t="str">
        <f>BudgetDetails[[#This Row],[Annual Cost]]</f>
        <v/>
      </c>
    </row>
    <row r="118" spans="2:9" ht="16.5" customHeight="1" x14ac:dyDescent="0.25">
      <c r="B118" s="1" t="s">
        <v>150</v>
      </c>
      <c r="C118" s="1" t="s">
        <v>129</v>
      </c>
      <c r="D118" s="20"/>
      <c r="E118" s="20" t="s">
        <v>15</v>
      </c>
      <c r="F118" s="20" t="s">
        <v>189</v>
      </c>
      <c r="G118" s="115" t="str">
        <f>IFERROR(BudgetDetails[[#This Row],[Annual Cost]]/12,"")</f>
        <v/>
      </c>
      <c r="H118" s="117" t="str">
        <f t="shared" si="10"/>
        <v/>
      </c>
      <c r="I118" s="112" t="str">
        <f>BudgetDetails[[#This Row],[Annual Cost]]</f>
        <v/>
      </c>
    </row>
    <row r="119" spans="2:9" ht="16.5" customHeight="1" x14ac:dyDescent="0.25">
      <c r="B119" s="1" t="s">
        <v>151</v>
      </c>
      <c r="C119" s="1" t="s">
        <v>129</v>
      </c>
      <c r="D119" s="20"/>
      <c r="E119" s="20" t="s">
        <v>15</v>
      </c>
      <c r="F119" s="20" t="s">
        <v>189</v>
      </c>
      <c r="G119" s="115" t="str">
        <f>IFERROR(BudgetDetails[[#This Row],[Annual Cost]]/12,"")</f>
        <v/>
      </c>
      <c r="H119" s="117" t="str">
        <f t="shared" si="10"/>
        <v/>
      </c>
      <c r="I119" s="112" t="str">
        <f>BudgetDetails[[#This Row],[Annual Cost]]</f>
        <v/>
      </c>
    </row>
    <row r="120" spans="2:9" ht="16.5" customHeight="1" x14ac:dyDescent="0.25">
      <c r="B120" s="1" t="s">
        <v>152</v>
      </c>
      <c r="C120" s="1" t="s">
        <v>129</v>
      </c>
      <c r="D120" s="20"/>
      <c r="E120" s="20" t="s">
        <v>15</v>
      </c>
      <c r="F120" s="20" t="s">
        <v>189</v>
      </c>
      <c r="G120" s="115" t="str">
        <f>IFERROR(BudgetDetails[[#This Row],[Annual Cost]]/12,"")</f>
        <v/>
      </c>
      <c r="H120" s="117" t="str">
        <f t="shared" si="10"/>
        <v/>
      </c>
      <c r="I120" s="112" t="str">
        <f>BudgetDetails[[#This Row],[Annual Cost]]</f>
        <v/>
      </c>
    </row>
    <row r="121" spans="2:9" ht="16.5" customHeight="1" x14ac:dyDescent="0.25">
      <c r="B121" s="1" t="s">
        <v>153</v>
      </c>
      <c r="C121" s="1" t="s">
        <v>129</v>
      </c>
      <c r="D121" s="20"/>
      <c r="E121" s="20" t="s">
        <v>15</v>
      </c>
      <c r="F121" s="20" t="s">
        <v>189</v>
      </c>
      <c r="G121" s="115" t="str">
        <f>IFERROR(BudgetDetails[[#This Row],[Annual Cost]]/12,"")</f>
        <v/>
      </c>
      <c r="H121" s="117" t="str">
        <f t="shared" si="10"/>
        <v/>
      </c>
      <c r="I121" s="112" t="str">
        <f>BudgetDetails[[#This Row],[Annual Cost]]</f>
        <v/>
      </c>
    </row>
    <row r="122" spans="2:9" ht="16.5" customHeight="1" x14ac:dyDescent="0.25">
      <c r="B122" s="1" t="s">
        <v>88</v>
      </c>
      <c r="C122" s="1" t="s">
        <v>129</v>
      </c>
      <c r="D122" s="20"/>
      <c r="E122" s="20" t="s">
        <v>15</v>
      </c>
      <c r="F122" s="20" t="s">
        <v>189</v>
      </c>
      <c r="G122" s="115" t="str">
        <f>IFERROR(BudgetDetails[[#This Row],[Annual Cost]]/12,"")</f>
        <v/>
      </c>
      <c r="H122" s="117" t="str">
        <f t="shared" ref="H122:H169" si="11">IF(D122&gt;0,IF(E122="Weekly",D122*52,IF(E122="Fortnightly",D122*26,IF(E122="Monthly",D122*12,IF(E122="Quarterly",D122*4,IF(E122="Annually",D122,"Please Enter Frequency"))))),"")</f>
        <v/>
      </c>
      <c r="I122" s="112" t="str">
        <f>BudgetDetails[[#This Row],[Annual Cost]]</f>
        <v/>
      </c>
    </row>
    <row r="123" spans="2:9" ht="16.5" customHeight="1" x14ac:dyDescent="0.25">
      <c r="B123" s="1" t="s">
        <v>89</v>
      </c>
      <c r="C123" s="1" t="s">
        <v>129</v>
      </c>
      <c r="D123" s="20"/>
      <c r="E123" s="20" t="s">
        <v>15</v>
      </c>
      <c r="F123" s="20" t="s">
        <v>189</v>
      </c>
      <c r="G123" s="115" t="str">
        <f>IFERROR(BudgetDetails[[#This Row],[Annual Cost]]/12,"")</f>
        <v/>
      </c>
      <c r="H123" s="117" t="str">
        <f t="shared" si="11"/>
        <v/>
      </c>
      <c r="I123" s="112" t="str">
        <f>BudgetDetails[[#This Row],[Annual Cost]]</f>
        <v/>
      </c>
    </row>
    <row r="124" spans="2:9" ht="16.5" customHeight="1" x14ac:dyDescent="0.25">
      <c r="B124" s="1" t="s">
        <v>40</v>
      </c>
      <c r="C124" s="1" t="s">
        <v>129</v>
      </c>
      <c r="D124" s="20"/>
      <c r="E124" s="20" t="s">
        <v>15</v>
      </c>
      <c r="F124" s="20" t="s">
        <v>189</v>
      </c>
      <c r="G124" s="115" t="str">
        <f>IFERROR(BudgetDetails[[#This Row],[Annual Cost]]/12,"")</f>
        <v/>
      </c>
      <c r="H124" s="117" t="str">
        <f t="shared" si="11"/>
        <v/>
      </c>
      <c r="I124" s="112" t="str">
        <f>BudgetDetails[[#This Row],[Annual Cost]]</f>
        <v/>
      </c>
    </row>
    <row r="125" spans="2:9" ht="16.5" customHeight="1" x14ac:dyDescent="0.25">
      <c r="B125" s="1" t="s">
        <v>40</v>
      </c>
      <c r="C125" s="1" t="s">
        <v>129</v>
      </c>
      <c r="D125" s="20"/>
      <c r="E125" s="20" t="s">
        <v>15</v>
      </c>
      <c r="F125" s="20" t="s">
        <v>189</v>
      </c>
      <c r="G125" s="115" t="str">
        <f>IFERROR(BudgetDetails[[#This Row],[Annual Cost]]/12,"")</f>
        <v/>
      </c>
      <c r="H125" s="117" t="str">
        <f t="shared" si="11"/>
        <v/>
      </c>
      <c r="I125" s="112" t="str">
        <f>BudgetDetails[[#This Row],[Annual Cost]]</f>
        <v/>
      </c>
    </row>
    <row r="126" spans="2:9" ht="16.5" customHeight="1" x14ac:dyDescent="0.25">
      <c r="B126" s="1" t="s">
        <v>40</v>
      </c>
      <c r="C126" s="1" t="s">
        <v>129</v>
      </c>
      <c r="D126" s="20"/>
      <c r="E126" s="20" t="s">
        <v>15</v>
      </c>
      <c r="F126" s="20" t="s">
        <v>189</v>
      </c>
      <c r="G126" s="115" t="str">
        <f>IFERROR(BudgetDetails[[#This Row],[Annual Cost]]/12,"")</f>
        <v/>
      </c>
      <c r="H126" s="117" t="str">
        <f t="shared" si="11"/>
        <v/>
      </c>
      <c r="I126" s="112" t="str">
        <f>BudgetDetails[[#This Row],[Annual Cost]]</f>
        <v/>
      </c>
    </row>
    <row r="127" spans="2:9" ht="16.5" customHeight="1" x14ac:dyDescent="0.25">
      <c r="B127" s="1" t="s">
        <v>90</v>
      </c>
      <c r="C127" s="1" t="s">
        <v>29</v>
      </c>
      <c r="D127" s="20"/>
      <c r="E127" s="20" t="s">
        <v>15</v>
      </c>
      <c r="F127" s="20" t="s">
        <v>189</v>
      </c>
      <c r="G127" s="115" t="str">
        <f>IFERROR(BudgetDetails[[#This Row],[Annual Cost]]/12,"")</f>
        <v/>
      </c>
      <c r="H127" s="118" t="str">
        <f t="shared" ref="H127:H136" si="12">IF(D127&gt;0,IF(E127="Weekly",D127*52,IF(E127="Fortnightly",D127*26,IF(E127="Monthly",D127*12,IF(E127="Quarterly",D127*4,IF(E127="Annually",D127,"Please Enter Frequency"))))),"")</f>
        <v/>
      </c>
      <c r="I127" s="112" t="str">
        <f>BudgetDetails[[#This Row],[Annual Cost]]</f>
        <v/>
      </c>
    </row>
    <row r="128" spans="2:9" ht="16.5" customHeight="1" x14ac:dyDescent="0.25">
      <c r="B128" s="1" t="s">
        <v>40</v>
      </c>
      <c r="C128" s="1" t="s">
        <v>29</v>
      </c>
      <c r="D128" s="20"/>
      <c r="E128" s="20" t="s">
        <v>15</v>
      </c>
      <c r="F128" s="20" t="s">
        <v>189</v>
      </c>
      <c r="G128" s="115" t="str">
        <f>IFERROR(BudgetDetails[[#This Row],[Annual Cost]]/12,"")</f>
        <v/>
      </c>
      <c r="H128" s="118" t="str">
        <f t="shared" si="12"/>
        <v/>
      </c>
      <c r="I128" s="112" t="str">
        <f>BudgetDetails[[#This Row],[Annual Cost]]</f>
        <v/>
      </c>
    </row>
    <row r="129" spans="2:9" ht="16.5" customHeight="1" x14ac:dyDescent="0.25">
      <c r="B129" s="1" t="s">
        <v>40</v>
      </c>
      <c r="C129" s="1" t="s">
        <v>29</v>
      </c>
      <c r="D129" s="20"/>
      <c r="E129" s="20" t="s">
        <v>15</v>
      </c>
      <c r="F129" s="20" t="s">
        <v>189</v>
      </c>
      <c r="G129" s="115" t="str">
        <f>IFERROR(BudgetDetails[[#This Row],[Annual Cost]]/12,"")</f>
        <v/>
      </c>
      <c r="H129" s="118" t="str">
        <f t="shared" si="12"/>
        <v/>
      </c>
      <c r="I129" s="112" t="str">
        <f>BudgetDetails[[#This Row],[Annual Cost]]</f>
        <v/>
      </c>
    </row>
    <row r="130" spans="2:9" ht="16.5" customHeight="1" x14ac:dyDescent="0.25">
      <c r="B130" s="1" t="s">
        <v>40</v>
      </c>
      <c r="C130" s="1" t="s">
        <v>29</v>
      </c>
      <c r="D130" s="20"/>
      <c r="E130" s="20" t="s">
        <v>15</v>
      </c>
      <c r="F130" s="20" t="s">
        <v>189</v>
      </c>
      <c r="G130" s="115" t="str">
        <f>IFERROR(BudgetDetails[[#This Row],[Annual Cost]]/12,"")</f>
        <v/>
      </c>
      <c r="H130" s="118" t="str">
        <f t="shared" si="12"/>
        <v/>
      </c>
      <c r="I130" s="112" t="str">
        <f>BudgetDetails[[#This Row],[Annual Cost]]</f>
        <v/>
      </c>
    </row>
    <row r="131" spans="2:9" ht="16.5" customHeight="1" x14ac:dyDescent="0.25">
      <c r="B131" s="1" t="s">
        <v>91</v>
      </c>
      <c r="C131" s="1" t="s">
        <v>30</v>
      </c>
      <c r="D131" s="20"/>
      <c r="E131" s="20" t="s">
        <v>15</v>
      </c>
      <c r="F131" s="20" t="s">
        <v>189</v>
      </c>
      <c r="G131" s="115" t="str">
        <f>IFERROR(BudgetDetails[[#This Row],[Annual Cost]]/12,"")</f>
        <v/>
      </c>
      <c r="H131" s="118" t="str">
        <f t="shared" si="12"/>
        <v/>
      </c>
      <c r="I131" s="112" t="str">
        <f>BudgetDetails[[#This Row],[Annual Cost]]</f>
        <v/>
      </c>
    </row>
    <row r="132" spans="2:9" ht="16.5" customHeight="1" x14ac:dyDescent="0.25">
      <c r="B132" s="1" t="s">
        <v>92</v>
      </c>
      <c r="C132" s="1" t="s">
        <v>30</v>
      </c>
      <c r="D132" s="20"/>
      <c r="E132" s="20" t="s">
        <v>15</v>
      </c>
      <c r="F132" s="20" t="s">
        <v>189</v>
      </c>
      <c r="G132" s="115" t="str">
        <f>IFERROR(BudgetDetails[[#This Row],[Annual Cost]]/12,"")</f>
        <v/>
      </c>
      <c r="H132" s="118" t="str">
        <f t="shared" si="12"/>
        <v/>
      </c>
      <c r="I132" s="112" t="str">
        <f>BudgetDetails[[#This Row],[Annual Cost]]</f>
        <v/>
      </c>
    </row>
    <row r="133" spans="2:9" ht="16.5" customHeight="1" x14ac:dyDescent="0.25">
      <c r="B133" s="1" t="s">
        <v>42</v>
      </c>
      <c r="C133" s="1" t="s">
        <v>30</v>
      </c>
      <c r="D133" s="20"/>
      <c r="E133" s="20" t="s">
        <v>15</v>
      </c>
      <c r="F133" s="20" t="s">
        <v>189</v>
      </c>
      <c r="G133" s="115" t="str">
        <f>IFERROR(BudgetDetails[[#This Row],[Annual Cost]]/12,"")</f>
        <v/>
      </c>
      <c r="H133" s="118" t="str">
        <f t="shared" si="12"/>
        <v/>
      </c>
      <c r="I133" s="112" t="str">
        <f>BudgetDetails[[#This Row],[Annual Cost]]</f>
        <v/>
      </c>
    </row>
    <row r="134" spans="2:9" ht="16.5" customHeight="1" x14ac:dyDescent="0.25">
      <c r="B134" s="1" t="s">
        <v>93</v>
      </c>
      <c r="C134" s="1" t="s">
        <v>30</v>
      </c>
      <c r="D134" s="20"/>
      <c r="E134" s="20" t="s">
        <v>15</v>
      </c>
      <c r="F134" s="20" t="s">
        <v>189</v>
      </c>
      <c r="G134" s="115" t="str">
        <f>IFERROR(BudgetDetails[[#This Row],[Annual Cost]]/12,"")</f>
        <v/>
      </c>
      <c r="H134" s="118" t="str">
        <f t="shared" si="12"/>
        <v/>
      </c>
      <c r="I134" s="112" t="str">
        <f>BudgetDetails[[#This Row],[Annual Cost]]</f>
        <v/>
      </c>
    </row>
    <row r="135" spans="2:9" ht="16.5" customHeight="1" x14ac:dyDescent="0.25">
      <c r="B135" s="1" t="s">
        <v>154</v>
      </c>
      <c r="C135" s="1" t="s">
        <v>30</v>
      </c>
      <c r="D135" s="20"/>
      <c r="E135" s="20" t="s">
        <v>15</v>
      </c>
      <c r="F135" s="20" t="s">
        <v>189</v>
      </c>
      <c r="G135" s="115" t="str">
        <f>IFERROR(BudgetDetails[[#This Row],[Annual Cost]]/12,"")</f>
        <v/>
      </c>
      <c r="H135" s="118" t="str">
        <f t="shared" si="12"/>
        <v/>
      </c>
      <c r="I135" s="112" t="str">
        <f>BudgetDetails[[#This Row],[Annual Cost]]</f>
        <v/>
      </c>
    </row>
    <row r="136" spans="2:9" ht="16.5" customHeight="1" x14ac:dyDescent="0.25">
      <c r="B136" s="1" t="s">
        <v>3</v>
      </c>
      <c r="C136" s="1" t="s">
        <v>30</v>
      </c>
      <c r="D136" s="20"/>
      <c r="E136" s="20" t="s">
        <v>15</v>
      </c>
      <c r="F136" s="20" t="s">
        <v>189</v>
      </c>
      <c r="G136" s="115" t="str">
        <f>IFERROR(BudgetDetails[[#This Row],[Annual Cost]]/12,"")</f>
        <v/>
      </c>
      <c r="H136" s="118" t="str">
        <f t="shared" si="12"/>
        <v/>
      </c>
      <c r="I136" s="112" t="str">
        <f>BudgetDetails[[#This Row],[Annual Cost]]</f>
        <v/>
      </c>
    </row>
    <row r="137" spans="2:9" ht="16.5" customHeight="1" x14ac:dyDescent="0.25">
      <c r="B137" s="1" t="s">
        <v>94</v>
      </c>
      <c r="C137" s="1" t="s">
        <v>30</v>
      </c>
      <c r="D137" s="20"/>
      <c r="E137" s="20" t="s">
        <v>15</v>
      </c>
      <c r="F137" s="20" t="s">
        <v>189</v>
      </c>
      <c r="G137" s="115" t="str">
        <f>IFERROR(BudgetDetails[[#This Row],[Annual Cost]]/12,"")</f>
        <v/>
      </c>
      <c r="H137" s="118" t="str">
        <f t="shared" ref="H137:H146" si="13">IF(D137&gt;0,IF(E137="Weekly",D137*52,IF(E137="Fortnightly",D137*26,IF(E137="Monthly",D137*12,IF(E137="Quarterly",D137*4,IF(E137="Annually",D137,"Please Enter Frequency"))))),"")</f>
        <v/>
      </c>
      <c r="I137" s="112" t="str">
        <f>BudgetDetails[[#This Row],[Annual Cost]]</f>
        <v/>
      </c>
    </row>
    <row r="138" spans="2:9" ht="16.5" customHeight="1" x14ac:dyDescent="0.25">
      <c r="B138" s="1" t="s">
        <v>95</v>
      </c>
      <c r="C138" s="1" t="s">
        <v>30</v>
      </c>
      <c r="D138" s="20"/>
      <c r="E138" s="20" t="s">
        <v>15</v>
      </c>
      <c r="F138" s="20" t="s">
        <v>189</v>
      </c>
      <c r="G138" s="115" t="str">
        <f>IFERROR(BudgetDetails[[#This Row],[Annual Cost]]/12,"")</f>
        <v/>
      </c>
      <c r="H138" s="118" t="str">
        <f t="shared" si="13"/>
        <v/>
      </c>
      <c r="I138" s="112" t="str">
        <f>BudgetDetails[[#This Row],[Annual Cost]]</f>
        <v/>
      </c>
    </row>
    <row r="139" spans="2:9" ht="16.5" customHeight="1" x14ac:dyDescent="0.25">
      <c r="B139" s="1" t="s">
        <v>214</v>
      </c>
      <c r="C139" s="1" t="s">
        <v>30</v>
      </c>
      <c r="D139" s="20"/>
      <c r="E139" s="20" t="s">
        <v>15</v>
      </c>
      <c r="F139" s="20" t="s">
        <v>189</v>
      </c>
      <c r="G139" s="115" t="str">
        <f>IFERROR(BudgetDetails[[#This Row],[Annual Cost]]/12,"")</f>
        <v/>
      </c>
      <c r="H139" s="118" t="str">
        <f t="shared" si="13"/>
        <v/>
      </c>
      <c r="I139" s="112" t="str">
        <f>BudgetDetails[[#This Row],[Annual Cost]]</f>
        <v/>
      </c>
    </row>
    <row r="140" spans="2:9" ht="16.5" customHeight="1" x14ac:dyDescent="0.25">
      <c r="B140" s="1" t="s">
        <v>40</v>
      </c>
      <c r="C140" s="1" t="s">
        <v>30</v>
      </c>
      <c r="D140" s="20"/>
      <c r="E140" s="20" t="s">
        <v>15</v>
      </c>
      <c r="F140" s="20" t="s">
        <v>189</v>
      </c>
      <c r="G140" s="115" t="str">
        <f>IFERROR(BudgetDetails[[#This Row],[Annual Cost]]/12,"")</f>
        <v/>
      </c>
      <c r="H140" s="118" t="str">
        <f t="shared" si="13"/>
        <v/>
      </c>
      <c r="I140" s="112" t="str">
        <f>BudgetDetails[[#This Row],[Annual Cost]]</f>
        <v/>
      </c>
    </row>
    <row r="141" spans="2:9" ht="16.5" customHeight="1" x14ac:dyDescent="0.25">
      <c r="B141" s="1" t="s">
        <v>40</v>
      </c>
      <c r="C141" s="1" t="s">
        <v>30</v>
      </c>
      <c r="D141" s="20"/>
      <c r="E141" s="20" t="s">
        <v>15</v>
      </c>
      <c r="F141" s="20" t="s">
        <v>189</v>
      </c>
      <c r="G141" s="115" t="str">
        <f>IFERROR(BudgetDetails[[#This Row],[Annual Cost]]/12,"")</f>
        <v/>
      </c>
      <c r="H141" s="118" t="str">
        <f t="shared" si="13"/>
        <v/>
      </c>
      <c r="I141" s="112" t="str">
        <f>BudgetDetails[[#This Row],[Annual Cost]]</f>
        <v/>
      </c>
    </row>
    <row r="142" spans="2:9" ht="16.5" customHeight="1" x14ac:dyDescent="0.25">
      <c r="B142" s="1" t="s">
        <v>91</v>
      </c>
      <c r="C142" s="1" t="s">
        <v>31</v>
      </c>
      <c r="D142" s="20"/>
      <c r="E142" s="20" t="s">
        <v>15</v>
      </c>
      <c r="F142" s="20" t="s">
        <v>189</v>
      </c>
      <c r="G142" s="115" t="str">
        <f>IFERROR(BudgetDetails[[#This Row],[Annual Cost]]/12,"")</f>
        <v/>
      </c>
      <c r="H142" s="118" t="str">
        <f t="shared" si="13"/>
        <v/>
      </c>
      <c r="I142" s="112" t="str">
        <f>BudgetDetails[[#This Row],[Annual Cost]]</f>
        <v/>
      </c>
    </row>
    <row r="143" spans="2:9" ht="16.5" customHeight="1" x14ac:dyDescent="0.25">
      <c r="B143" s="1" t="s">
        <v>92</v>
      </c>
      <c r="C143" s="1" t="s">
        <v>31</v>
      </c>
      <c r="D143" s="20"/>
      <c r="E143" s="20" t="s">
        <v>15</v>
      </c>
      <c r="F143" s="20" t="s">
        <v>189</v>
      </c>
      <c r="G143" s="115" t="str">
        <f>IFERROR(BudgetDetails[[#This Row],[Annual Cost]]/12,"")</f>
        <v/>
      </c>
      <c r="H143" s="118" t="str">
        <f t="shared" si="13"/>
        <v/>
      </c>
      <c r="I143" s="112" t="str">
        <f>BudgetDetails[[#This Row],[Annual Cost]]</f>
        <v/>
      </c>
    </row>
    <row r="144" spans="2:9" ht="16.5" customHeight="1" x14ac:dyDescent="0.25">
      <c r="B144" s="1" t="s">
        <v>42</v>
      </c>
      <c r="C144" s="1" t="s">
        <v>31</v>
      </c>
      <c r="D144" s="20"/>
      <c r="E144" s="20" t="s">
        <v>15</v>
      </c>
      <c r="F144" s="20" t="s">
        <v>189</v>
      </c>
      <c r="G144" s="115" t="str">
        <f>IFERROR(BudgetDetails[[#This Row],[Annual Cost]]/12,"")</f>
        <v/>
      </c>
      <c r="H144" s="118" t="str">
        <f t="shared" si="13"/>
        <v/>
      </c>
      <c r="I144" s="112" t="str">
        <f>BudgetDetails[[#This Row],[Annual Cost]]</f>
        <v/>
      </c>
    </row>
    <row r="145" spans="2:9" ht="16.5" customHeight="1" x14ac:dyDescent="0.25">
      <c r="B145" s="1" t="s">
        <v>93</v>
      </c>
      <c r="C145" s="1" t="s">
        <v>31</v>
      </c>
      <c r="D145" s="20"/>
      <c r="E145" s="20" t="s">
        <v>15</v>
      </c>
      <c r="F145" s="20" t="s">
        <v>189</v>
      </c>
      <c r="G145" s="115" t="str">
        <f>IFERROR(BudgetDetails[[#This Row],[Annual Cost]]/12,"")</f>
        <v/>
      </c>
      <c r="H145" s="118" t="str">
        <f t="shared" si="13"/>
        <v/>
      </c>
      <c r="I145" s="112" t="str">
        <f>BudgetDetails[[#This Row],[Annual Cost]]</f>
        <v/>
      </c>
    </row>
    <row r="146" spans="2:9" ht="16.5" customHeight="1" x14ac:dyDescent="0.25">
      <c r="B146" s="1" t="s">
        <v>154</v>
      </c>
      <c r="C146" s="1" t="s">
        <v>31</v>
      </c>
      <c r="D146" s="20"/>
      <c r="E146" s="20" t="s">
        <v>15</v>
      </c>
      <c r="F146" s="20" t="s">
        <v>189</v>
      </c>
      <c r="G146" s="115" t="str">
        <f>IFERROR(BudgetDetails[[#This Row],[Annual Cost]]/12,"")</f>
        <v/>
      </c>
      <c r="H146" s="118" t="str">
        <f t="shared" si="13"/>
        <v/>
      </c>
      <c r="I146" s="112" t="str">
        <f>BudgetDetails[[#This Row],[Annual Cost]]</f>
        <v/>
      </c>
    </row>
    <row r="147" spans="2:9" ht="16.5" customHeight="1" x14ac:dyDescent="0.25">
      <c r="B147" s="1" t="s">
        <v>3</v>
      </c>
      <c r="C147" s="1" t="s">
        <v>31</v>
      </c>
      <c r="D147" s="20"/>
      <c r="E147" s="20" t="s">
        <v>15</v>
      </c>
      <c r="F147" s="20" t="s">
        <v>189</v>
      </c>
      <c r="G147" s="115" t="str">
        <f>IFERROR(BudgetDetails[[#This Row],[Annual Cost]]/12,"")</f>
        <v/>
      </c>
      <c r="H147" s="118" t="str">
        <f t="shared" ref="H147:H156" si="14">IF(D147&gt;0,IF(E147="Weekly",D147*52,IF(E147="Fortnightly",D147*26,IF(E147="Monthly",D147*12,IF(E147="Quarterly",D147*4,IF(E147="Annually",D147,"Please Enter Frequency"))))),"")</f>
        <v/>
      </c>
      <c r="I147" s="112" t="str">
        <f>BudgetDetails[[#This Row],[Annual Cost]]</f>
        <v/>
      </c>
    </row>
    <row r="148" spans="2:9" ht="16.5" customHeight="1" x14ac:dyDescent="0.25">
      <c r="B148" s="1" t="s">
        <v>94</v>
      </c>
      <c r="C148" s="1" t="s">
        <v>31</v>
      </c>
      <c r="D148" s="20"/>
      <c r="E148" s="20" t="s">
        <v>15</v>
      </c>
      <c r="F148" s="20" t="s">
        <v>189</v>
      </c>
      <c r="G148" s="115" t="str">
        <f>IFERROR(BudgetDetails[[#This Row],[Annual Cost]]/12,"")</f>
        <v/>
      </c>
      <c r="H148" s="118" t="str">
        <f t="shared" si="14"/>
        <v/>
      </c>
      <c r="I148" s="112" t="str">
        <f>BudgetDetails[[#This Row],[Annual Cost]]</f>
        <v/>
      </c>
    </row>
    <row r="149" spans="2:9" ht="16.5" customHeight="1" x14ac:dyDescent="0.25">
      <c r="B149" s="1" t="s">
        <v>95</v>
      </c>
      <c r="C149" s="1" t="s">
        <v>31</v>
      </c>
      <c r="D149" s="20"/>
      <c r="E149" s="20" t="s">
        <v>15</v>
      </c>
      <c r="F149" s="20" t="s">
        <v>189</v>
      </c>
      <c r="G149" s="115" t="str">
        <f>IFERROR(BudgetDetails[[#This Row],[Annual Cost]]/12,"")</f>
        <v/>
      </c>
      <c r="H149" s="118" t="str">
        <f t="shared" si="14"/>
        <v/>
      </c>
      <c r="I149" s="112" t="str">
        <f>BudgetDetails[[#This Row],[Annual Cost]]</f>
        <v/>
      </c>
    </row>
    <row r="150" spans="2:9" ht="16.5" customHeight="1" x14ac:dyDescent="0.25">
      <c r="B150" s="1" t="s">
        <v>214</v>
      </c>
      <c r="C150" s="1" t="s">
        <v>31</v>
      </c>
      <c r="D150" s="20"/>
      <c r="E150" s="20" t="s">
        <v>15</v>
      </c>
      <c r="F150" s="20" t="s">
        <v>189</v>
      </c>
      <c r="G150" s="115" t="str">
        <f>IFERROR(BudgetDetails[[#This Row],[Annual Cost]]/12,"")</f>
        <v/>
      </c>
      <c r="H150" s="118" t="str">
        <f t="shared" si="14"/>
        <v/>
      </c>
      <c r="I150" s="112" t="str">
        <f>BudgetDetails[[#This Row],[Annual Cost]]</f>
        <v/>
      </c>
    </row>
    <row r="151" spans="2:9" ht="16.5" customHeight="1" x14ac:dyDescent="0.25">
      <c r="B151" s="1" t="s">
        <v>40</v>
      </c>
      <c r="C151" s="1" t="s">
        <v>31</v>
      </c>
      <c r="D151" s="20"/>
      <c r="E151" s="20" t="s">
        <v>15</v>
      </c>
      <c r="F151" s="20" t="s">
        <v>189</v>
      </c>
      <c r="G151" s="115" t="str">
        <f>IFERROR(BudgetDetails[[#This Row],[Annual Cost]]/12,"")</f>
        <v/>
      </c>
      <c r="H151" s="118" t="str">
        <f t="shared" si="14"/>
        <v/>
      </c>
      <c r="I151" s="112" t="str">
        <f>BudgetDetails[[#This Row],[Annual Cost]]</f>
        <v/>
      </c>
    </row>
    <row r="152" spans="2:9" ht="16.5" customHeight="1" x14ac:dyDescent="0.25">
      <c r="B152" s="1" t="s">
        <v>40</v>
      </c>
      <c r="C152" s="1" t="s">
        <v>31</v>
      </c>
      <c r="D152" s="20"/>
      <c r="E152" s="20" t="s">
        <v>15</v>
      </c>
      <c r="F152" s="20" t="s">
        <v>189</v>
      </c>
      <c r="G152" s="115" t="str">
        <f>IFERROR(BudgetDetails[[#This Row],[Annual Cost]]/12,"")</f>
        <v/>
      </c>
      <c r="H152" s="118" t="str">
        <f t="shared" si="14"/>
        <v/>
      </c>
      <c r="I152" s="112" t="str">
        <f>BudgetDetails[[#This Row],[Annual Cost]]</f>
        <v/>
      </c>
    </row>
    <row r="153" spans="2:9" ht="16.5" customHeight="1" x14ac:dyDescent="0.25">
      <c r="B153" s="1" t="s">
        <v>156</v>
      </c>
      <c r="C153" s="1" t="s">
        <v>155</v>
      </c>
      <c r="D153" s="20"/>
      <c r="E153" s="20" t="s">
        <v>15</v>
      </c>
      <c r="F153" s="20" t="s">
        <v>189</v>
      </c>
      <c r="G153" s="115" t="str">
        <f>IFERROR(BudgetDetails[[#This Row],[Annual Cost]]/12,"")</f>
        <v/>
      </c>
      <c r="H153" s="118" t="str">
        <f t="shared" si="14"/>
        <v/>
      </c>
      <c r="I153" s="112" t="str">
        <f>BudgetDetails[[#This Row],[Annual Cost]]</f>
        <v/>
      </c>
    </row>
    <row r="154" spans="2:9" ht="16.5" customHeight="1" x14ac:dyDescent="0.25">
      <c r="B154" s="1"/>
      <c r="C154" s="1"/>
      <c r="D154" s="20"/>
      <c r="E154" s="23"/>
      <c r="F154" s="20"/>
      <c r="G154" s="115" t="str">
        <f>IFERROR(BudgetDetails[[#This Row],[Annual Cost]]/12,"")</f>
        <v/>
      </c>
      <c r="H154" s="118" t="str">
        <f t="shared" si="14"/>
        <v/>
      </c>
      <c r="I154" s="112" t="str">
        <f>BudgetDetails[[#This Row],[Annual Cost]]</f>
        <v/>
      </c>
    </row>
    <row r="155" spans="2:9" ht="16.5" customHeight="1" x14ac:dyDescent="0.25">
      <c r="B155" s="1"/>
      <c r="C155" s="1"/>
      <c r="D155" s="20"/>
      <c r="E155" s="23"/>
      <c r="F155" s="20"/>
      <c r="G155" s="115" t="str">
        <f>IFERROR(BudgetDetails[[#This Row],[Annual Cost]]/12,"")</f>
        <v/>
      </c>
      <c r="H155" s="118" t="str">
        <f t="shared" si="14"/>
        <v/>
      </c>
      <c r="I155" s="112" t="str">
        <f>BudgetDetails[[#This Row],[Annual Cost]]</f>
        <v/>
      </c>
    </row>
    <row r="156" spans="2:9" ht="16.5" customHeight="1" x14ac:dyDescent="0.25">
      <c r="B156" s="1"/>
      <c r="C156" s="1"/>
      <c r="D156" s="20"/>
      <c r="E156" s="23"/>
      <c r="F156" s="20"/>
      <c r="G156" s="115" t="str">
        <f>IFERROR(BudgetDetails[[#This Row],[Annual Cost]]/12,"")</f>
        <v/>
      </c>
      <c r="H156" s="118" t="str">
        <f t="shared" si="14"/>
        <v/>
      </c>
      <c r="I156" s="112" t="str">
        <f>BudgetDetails[[#This Row],[Annual Cost]]</f>
        <v/>
      </c>
    </row>
    <row r="157" spans="2:9" ht="16.5" customHeight="1" x14ac:dyDescent="0.25">
      <c r="B157" s="1"/>
      <c r="C157" s="1"/>
      <c r="D157" s="20"/>
      <c r="E157" s="23"/>
      <c r="F157" s="20"/>
      <c r="G157" s="115" t="str">
        <f>IFERROR(BudgetDetails[[#This Row],[Annual Cost]]/12,"")</f>
        <v/>
      </c>
      <c r="H157" s="118" t="str">
        <f t="shared" ref="H157:H166" si="15">IF(D157&gt;0,IF(E157="Weekly",D157*52,IF(E157="Fortnightly",D157*26,IF(E157="Monthly",D157*12,IF(E157="Quarterly",D157*4,IF(E157="Annually",D157,"Please Enter Frequency"))))),"")</f>
        <v/>
      </c>
      <c r="I157" s="112" t="str">
        <f>BudgetDetails[[#This Row],[Annual Cost]]</f>
        <v/>
      </c>
    </row>
    <row r="158" spans="2:9" ht="16.5" customHeight="1" x14ac:dyDescent="0.25">
      <c r="B158" s="1"/>
      <c r="C158" s="1"/>
      <c r="D158" s="20"/>
      <c r="E158" s="23"/>
      <c r="F158" s="20"/>
      <c r="G158" s="115" t="str">
        <f>IFERROR(BudgetDetails[[#This Row],[Annual Cost]]/12,"")</f>
        <v/>
      </c>
      <c r="H158" s="118" t="str">
        <f t="shared" si="15"/>
        <v/>
      </c>
      <c r="I158" s="112" t="str">
        <f>BudgetDetails[[#This Row],[Annual Cost]]</f>
        <v/>
      </c>
    </row>
    <row r="159" spans="2:9" ht="16.5" customHeight="1" x14ac:dyDescent="0.25">
      <c r="B159" s="1"/>
      <c r="C159" s="1"/>
      <c r="D159" s="20"/>
      <c r="E159" s="23"/>
      <c r="F159" s="20"/>
      <c r="G159" s="115" t="str">
        <f>IFERROR(BudgetDetails[[#This Row],[Annual Cost]]/12,"")</f>
        <v/>
      </c>
      <c r="H159" s="118" t="str">
        <f t="shared" si="15"/>
        <v/>
      </c>
      <c r="I159" s="112" t="str">
        <f>BudgetDetails[[#This Row],[Annual Cost]]</f>
        <v/>
      </c>
    </row>
    <row r="160" spans="2:9" ht="16.5" customHeight="1" x14ac:dyDescent="0.25">
      <c r="B160" s="1"/>
      <c r="C160" s="1"/>
      <c r="D160" s="20"/>
      <c r="E160" s="23"/>
      <c r="F160" s="20"/>
      <c r="G160" s="115" t="str">
        <f>IFERROR(BudgetDetails[[#This Row],[Annual Cost]]/12,"")</f>
        <v/>
      </c>
      <c r="H160" s="118" t="str">
        <f t="shared" si="15"/>
        <v/>
      </c>
      <c r="I160" s="112" t="str">
        <f>BudgetDetails[[#This Row],[Annual Cost]]</f>
        <v/>
      </c>
    </row>
    <row r="161" spans="2:9" ht="16.5" customHeight="1" x14ac:dyDescent="0.25">
      <c r="B161" s="1"/>
      <c r="C161" s="1"/>
      <c r="D161" s="20"/>
      <c r="E161" s="23"/>
      <c r="F161" s="20"/>
      <c r="G161" s="115" t="str">
        <f>IFERROR(BudgetDetails[[#This Row],[Annual Cost]]/12,"")</f>
        <v/>
      </c>
      <c r="H161" s="118" t="str">
        <f t="shared" si="15"/>
        <v/>
      </c>
      <c r="I161" s="112" t="str">
        <f>BudgetDetails[[#This Row],[Annual Cost]]</f>
        <v/>
      </c>
    </row>
    <row r="162" spans="2:9" ht="16.5" customHeight="1" x14ac:dyDescent="0.25">
      <c r="B162" s="1"/>
      <c r="C162" s="1"/>
      <c r="D162" s="20"/>
      <c r="E162" s="23"/>
      <c r="F162" s="20"/>
      <c r="G162" s="115" t="str">
        <f>IFERROR(BudgetDetails[[#This Row],[Annual Cost]]/12,"")</f>
        <v/>
      </c>
      <c r="H162" s="118" t="str">
        <f t="shared" si="15"/>
        <v/>
      </c>
      <c r="I162" s="112" t="str">
        <f>BudgetDetails[[#This Row],[Annual Cost]]</f>
        <v/>
      </c>
    </row>
    <row r="163" spans="2:9" ht="16.5" customHeight="1" x14ac:dyDescent="0.25">
      <c r="B163" s="1"/>
      <c r="C163" s="1"/>
      <c r="D163" s="20"/>
      <c r="E163" s="23"/>
      <c r="F163" s="20"/>
      <c r="G163" s="115" t="str">
        <f>IFERROR(BudgetDetails[[#This Row],[Annual Cost]]/12,"")</f>
        <v/>
      </c>
      <c r="H163" s="118" t="str">
        <f t="shared" si="15"/>
        <v/>
      </c>
      <c r="I163" s="112" t="str">
        <f>BudgetDetails[[#This Row],[Annual Cost]]</f>
        <v/>
      </c>
    </row>
    <row r="164" spans="2:9" ht="16.5" customHeight="1" x14ac:dyDescent="0.25">
      <c r="B164" s="1"/>
      <c r="C164" s="1"/>
      <c r="D164" s="20"/>
      <c r="E164" s="23"/>
      <c r="F164" s="20"/>
      <c r="G164" s="115" t="str">
        <f>IFERROR(BudgetDetails[[#This Row],[Annual Cost]]/12,"")</f>
        <v/>
      </c>
      <c r="H164" s="118" t="str">
        <f t="shared" si="15"/>
        <v/>
      </c>
      <c r="I164" s="112" t="str">
        <f>BudgetDetails[[#This Row],[Annual Cost]]</f>
        <v/>
      </c>
    </row>
    <row r="165" spans="2:9" ht="16.5" customHeight="1" x14ac:dyDescent="0.25">
      <c r="B165" s="1"/>
      <c r="C165" s="1"/>
      <c r="D165" s="20"/>
      <c r="E165" s="23"/>
      <c r="F165" s="20"/>
      <c r="G165" s="115" t="str">
        <f>IFERROR(BudgetDetails[[#This Row],[Annual Cost]]/12,"")</f>
        <v/>
      </c>
      <c r="H165" s="118" t="str">
        <f t="shared" si="15"/>
        <v/>
      </c>
      <c r="I165" s="112" t="str">
        <f>BudgetDetails[[#This Row],[Annual Cost]]</f>
        <v/>
      </c>
    </row>
    <row r="166" spans="2:9" ht="16.5" customHeight="1" x14ac:dyDescent="0.25">
      <c r="B166" s="1"/>
      <c r="C166" s="1"/>
      <c r="D166" s="20"/>
      <c r="E166" s="23"/>
      <c r="F166" s="20"/>
      <c r="G166" s="115" t="str">
        <f>IFERROR(BudgetDetails[[#This Row],[Annual Cost]]/12,"")</f>
        <v/>
      </c>
      <c r="H166" s="118" t="str">
        <f t="shared" si="15"/>
        <v/>
      </c>
      <c r="I166" s="112" t="str">
        <f>BudgetDetails[[#This Row],[Annual Cost]]</f>
        <v/>
      </c>
    </row>
    <row r="167" spans="2:9" ht="16.5" customHeight="1" x14ac:dyDescent="0.25">
      <c r="B167" s="1"/>
      <c r="C167" s="1"/>
      <c r="D167" s="20"/>
      <c r="E167" s="22"/>
      <c r="F167" s="20"/>
      <c r="G167" s="115" t="str">
        <f>IFERROR(BudgetDetails[[#This Row],[Annual Cost]]/12,"")</f>
        <v/>
      </c>
      <c r="H167" s="117" t="str">
        <f t="shared" si="11"/>
        <v/>
      </c>
      <c r="I167" s="112" t="str">
        <f>BudgetDetails[[#This Row],[Annual Cost]]</f>
        <v/>
      </c>
    </row>
    <row r="168" spans="2:9" ht="16.5" customHeight="1" x14ac:dyDescent="0.25">
      <c r="B168" s="1"/>
      <c r="C168" s="1"/>
      <c r="D168" s="20"/>
      <c r="E168" s="22"/>
      <c r="F168" s="20"/>
      <c r="G168" s="115" t="str">
        <f>IFERROR(BudgetDetails[[#This Row],[Annual Cost]]/12,"")</f>
        <v/>
      </c>
      <c r="H168" s="117" t="str">
        <f t="shared" si="11"/>
        <v/>
      </c>
      <c r="I168" s="112" t="str">
        <f>BudgetDetails[[#This Row],[Annual Cost]]</f>
        <v/>
      </c>
    </row>
    <row r="169" spans="2:9" ht="16.5" customHeight="1" x14ac:dyDescent="0.25">
      <c r="B169" s="1"/>
      <c r="C169" s="1"/>
      <c r="D169" s="20"/>
      <c r="E169" s="22"/>
      <c r="F169" s="20"/>
      <c r="G169" s="115" t="str">
        <f>IFERROR(BudgetDetails[[#This Row],[Annual Cost]]/12,"")</f>
        <v/>
      </c>
      <c r="H169" s="117" t="str">
        <f t="shared" si="11"/>
        <v/>
      </c>
      <c r="I169" s="112" t="str">
        <f>BudgetDetails[[#This Row],[Annual Cost]]</f>
        <v/>
      </c>
    </row>
    <row r="170" spans="2:9" ht="16.5" customHeight="1" x14ac:dyDescent="0.25">
      <c r="B170" s="1"/>
      <c r="C170" s="1"/>
      <c r="D170" s="20"/>
      <c r="E170" s="22"/>
      <c r="F170" s="20"/>
      <c r="G170" s="115" t="str">
        <f>IFERROR(BudgetDetails[[#This Row],[Annual Cost]]/12,"")</f>
        <v/>
      </c>
      <c r="H170" s="117" t="str">
        <f t="shared" ref="H170:H173" si="16">IF(D170&gt;0,IF(E170="Weekly",D170*52,IF(E170="Fortnightly",D170*26,IF(E170="Monthly",D170*12,IF(E170="Quarterly",D170*4,IF(E170="Annually",D170,"Please Enter Frequency"))))),"")</f>
        <v/>
      </c>
      <c r="I170" s="112" t="str">
        <f>BudgetDetails[[#This Row],[Annual Cost]]</f>
        <v/>
      </c>
    </row>
    <row r="171" spans="2:9" ht="16.5" customHeight="1" x14ac:dyDescent="0.25">
      <c r="B171" s="1"/>
      <c r="C171" s="1"/>
      <c r="D171" s="20"/>
      <c r="E171" s="22"/>
      <c r="F171" s="20"/>
      <c r="G171" s="115" t="str">
        <f>IFERROR(BudgetDetails[[#This Row],[Annual Cost]]/12,"")</f>
        <v/>
      </c>
      <c r="H171" s="117" t="str">
        <f t="shared" si="16"/>
        <v/>
      </c>
      <c r="I171" s="112" t="str">
        <f>BudgetDetails[[#This Row],[Annual Cost]]</f>
        <v/>
      </c>
    </row>
    <row r="172" spans="2:9" ht="16.5" customHeight="1" x14ac:dyDescent="0.25">
      <c r="B172" s="1"/>
      <c r="C172" s="1"/>
      <c r="D172" s="20"/>
      <c r="E172" s="22"/>
      <c r="F172" s="20"/>
      <c r="G172" s="115" t="str">
        <f>IFERROR(BudgetDetails[[#This Row],[Annual Cost]]/12,"")</f>
        <v/>
      </c>
      <c r="H172" s="117" t="str">
        <f t="shared" si="16"/>
        <v/>
      </c>
      <c r="I172" s="112" t="str">
        <f>BudgetDetails[[#This Row],[Annual Cost]]</f>
        <v/>
      </c>
    </row>
    <row r="173" spans="2:9" ht="16.5" customHeight="1" x14ac:dyDescent="0.25">
      <c r="B173" s="1"/>
      <c r="C173" s="1"/>
      <c r="D173" s="20"/>
      <c r="E173" s="22"/>
      <c r="F173" s="20"/>
      <c r="G173" s="115" t="str">
        <f>IFERROR(BudgetDetails[[#This Row],[Annual Cost]]/12,"")</f>
        <v/>
      </c>
      <c r="H173" s="117" t="str">
        <f t="shared" si="16"/>
        <v/>
      </c>
      <c r="I173" s="112" t="str">
        <f>BudgetDetails[[#This Row],[Annual Cost]]</f>
        <v/>
      </c>
    </row>
    <row r="174" spans="2:9" ht="16.5" customHeight="1" x14ac:dyDescent="0.25">
      <c r="B174" s="1"/>
      <c r="C174" s="1"/>
      <c r="D174" s="20"/>
      <c r="E174" s="22"/>
      <c r="F174" s="20"/>
      <c r="G174" s="115" t="str">
        <f>IFERROR(BudgetDetails[[#This Row],[Annual Cost]]/12,"")</f>
        <v/>
      </c>
      <c r="H174" s="117" t="str">
        <f t="shared" ref="H174:H175" si="17">IF(D174&gt;0,IF(E174="Weekly",D174*52,IF(E174="Fortnightly",D174*26,IF(E174="Monthly",D174*12,IF(E174="Quarterly",D174*4,IF(E174="Annually",D174,"Please Enter Frequency"))))),"")</f>
        <v/>
      </c>
      <c r="I174" s="112" t="str">
        <f>BudgetDetails[[#This Row],[Annual Cost]]</f>
        <v/>
      </c>
    </row>
    <row r="175" spans="2:9" ht="16.5" customHeight="1" x14ac:dyDescent="0.25">
      <c r="B175" s="1"/>
      <c r="C175" s="1"/>
      <c r="D175" s="20"/>
      <c r="E175" s="22"/>
      <c r="F175" s="20"/>
      <c r="G175" s="115" t="str">
        <f>IFERROR(BudgetDetails[[#This Row],[Annual Cost]]/12,"")</f>
        <v/>
      </c>
      <c r="H175" s="117" t="str">
        <f t="shared" si="17"/>
        <v/>
      </c>
      <c r="I175" s="112" t="str">
        <f>BudgetDetails[[#This Row],[Annual Cost]]</f>
        <v/>
      </c>
    </row>
    <row r="176" spans="2:9" ht="16.5" customHeight="1" x14ac:dyDescent="0.25">
      <c r="B176" s="1"/>
      <c r="C176" s="1"/>
      <c r="D176" s="20"/>
      <c r="E176" s="20"/>
      <c r="F176" s="20"/>
      <c r="G176" s="115" t="str">
        <f>IFERROR(BudgetDetails[[#This Row],[Annual Cost]]/12,"")</f>
        <v/>
      </c>
      <c r="H176" s="115" t="str">
        <f>IF(D176&gt;0,IF(E176="Weekly",D176*52,IF(E176="Fortnightly",D176*26,IF(E176="Monthly",D176*12,IF(E176="Quarterly",D176*4,IF(E176="Annually",D176,"Please Enter Frequency"))))),"")</f>
        <v/>
      </c>
      <c r="I176" s="112" t="str">
        <f>BudgetDetails[[#This Row],[Annual Cost]]</f>
        <v/>
      </c>
    </row>
    <row r="177" spans="2:9" ht="16.5" customHeight="1" x14ac:dyDescent="0.25">
      <c r="B177" s="1"/>
      <c r="C177" s="1"/>
      <c r="D177" s="20"/>
      <c r="E177" s="20"/>
      <c r="F177" s="20"/>
      <c r="G177" s="115" t="str">
        <f>IFERROR(BudgetDetails[[#This Row],[Annual Cost]]/12,"")</f>
        <v/>
      </c>
      <c r="H177" s="115" t="str">
        <f>IF(D177&gt;0,IF(E177="Weekly",D177*52,IF(E177="Fortnightly",D177*26,IF(E177="Monthly",D177*12,IF(E177="Quarterly",D177*4,IF(E177="Annually",D177,"Please Enter Frequency"))))),"")</f>
        <v/>
      </c>
      <c r="I177" s="112" t="str">
        <f>BudgetDetails[[#This Row],[Annual Cost]]</f>
        <v/>
      </c>
    </row>
    <row r="178" spans="2:9" s="28" customFormat="1" ht="16.5" customHeight="1" x14ac:dyDescent="0.25">
      <c r="B178" s="28" t="s">
        <v>11</v>
      </c>
      <c r="D178" s="119">
        <f>SUBTOTAL(109,BudgetDetails[Instalment])</f>
        <v>0</v>
      </c>
      <c r="E178" s="119"/>
      <c r="F178" s="119"/>
      <c r="G178" s="119"/>
      <c r="H178" s="119">
        <f>SUBTOTAL(109,BudgetDetails[Annual Cost])</f>
        <v>0</v>
      </c>
      <c r="I178" s="120"/>
    </row>
    <row r="179" spans="2:9" ht="16.5" customHeight="1" x14ac:dyDescent="0.25"/>
    <row r="180" spans="2:9" ht="16.5" customHeight="1" x14ac:dyDescent="0.25"/>
    <row r="181" spans="2:9" ht="16.5" customHeight="1" x14ac:dyDescent="0.25"/>
    <row r="182" spans="2:9" ht="16.5" customHeight="1" x14ac:dyDescent="0.25"/>
    <row r="183" spans="2:9" ht="16.5" customHeight="1" x14ac:dyDescent="0.25"/>
    <row r="184" spans="2:9" ht="16.5" customHeight="1" x14ac:dyDescent="0.25"/>
    <row r="185" spans="2:9" ht="16.5" customHeight="1" x14ac:dyDescent="0.25"/>
    <row r="186" spans="2:9" ht="16.5" customHeight="1" x14ac:dyDescent="0.25"/>
    <row r="187" spans="2:9" ht="16.5" customHeight="1" x14ac:dyDescent="0.25"/>
    <row r="188" spans="2:9" ht="16.5" customHeight="1" x14ac:dyDescent="0.25"/>
    <row r="189" spans="2:9" ht="16.5" customHeight="1" x14ac:dyDescent="0.25"/>
    <row r="190" spans="2:9" ht="16.5" customHeight="1" x14ac:dyDescent="0.25"/>
    <row r="191" spans="2:9" ht="16.5" customHeight="1" x14ac:dyDescent="0.25"/>
    <row r="192" spans="2:9" ht="16.5" customHeight="1" x14ac:dyDescent="0.25"/>
    <row r="193" ht="16.5" customHeight="1" x14ac:dyDescent="0.25"/>
    <row r="194" ht="16.5" customHeight="1" x14ac:dyDescent="0.25"/>
    <row r="195" ht="16.5" customHeight="1" x14ac:dyDescent="0.25"/>
    <row r="196" ht="16.5" customHeight="1" x14ac:dyDescent="0.25"/>
    <row r="197" ht="16.5" customHeight="1" x14ac:dyDescent="0.25"/>
    <row r="198" ht="16.5" customHeight="1" x14ac:dyDescent="0.25"/>
    <row r="199" ht="16.5" customHeight="1" x14ac:dyDescent="0.25"/>
    <row r="200" ht="16.5" customHeight="1" x14ac:dyDescent="0.25"/>
    <row r="201" ht="16.5" customHeight="1" x14ac:dyDescent="0.25"/>
    <row r="202" ht="16.5" customHeight="1" x14ac:dyDescent="0.25"/>
    <row r="203" ht="16.5" customHeight="1" x14ac:dyDescent="0.25"/>
    <row r="204" ht="16.5" customHeight="1" x14ac:dyDescent="0.25"/>
    <row r="205" ht="16.5" customHeight="1" x14ac:dyDescent="0.25"/>
    <row r="206" ht="16.5" customHeight="1" x14ac:dyDescent="0.25"/>
    <row r="207" ht="16.5" customHeight="1" x14ac:dyDescent="0.25"/>
    <row r="208" ht="16.5" customHeight="1" x14ac:dyDescent="0.25"/>
    <row r="209" ht="16.5" customHeight="1" x14ac:dyDescent="0.25"/>
    <row r="210" ht="16.5" customHeight="1" x14ac:dyDescent="0.25"/>
    <row r="211" ht="16.5" customHeight="1" x14ac:dyDescent="0.25"/>
    <row r="212" ht="16.5" customHeight="1" x14ac:dyDescent="0.25"/>
    <row r="213" ht="16.5" customHeight="1" x14ac:dyDescent="0.25"/>
    <row r="214" ht="16.5" customHeight="1" x14ac:dyDescent="0.25"/>
    <row r="215" ht="16.5" customHeight="1" x14ac:dyDescent="0.25"/>
    <row r="216" ht="16.5" customHeight="1" x14ac:dyDescent="0.25"/>
    <row r="217" ht="16.5" customHeight="1" x14ac:dyDescent="0.25"/>
    <row r="218" ht="16.5" customHeight="1" x14ac:dyDescent="0.25"/>
    <row r="219" ht="16.5" customHeight="1" x14ac:dyDescent="0.25"/>
    <row r="220" ht="16.5" customHeight="1" x14ac:dyDescent="0.25"/>
    <row r="221" ht="16.5" customHeight="1" x14ac:dyDescent="0.25"/>
    <row r="222" ht="16.5" customHeight="1" x14ac:dyDescent="0.25"/>
    <row r="223" ht="16.5" customHeight="1" x14ac:dyDescent="0.25"/>
    <row r="224" ht="16.5" customHeight="1" x14ac:dyDescent="0.25"/>
    <row r="225" ht="16.5" customHeight="1" x14ac:dyDescent="0.25"/>
    <row r="226" ht="16.5" customHeight="1" x14ac:dyDescent="0.25"/>
    <row r="227" ht="16.5" customHeight="1" x14ac:dyDescent="0.25"/>
    <row r="228" ht="16.5" customHeight="1" x14ac:dyDescent="0.25"/>
    <row r="229" ht="16.5" customHeight="1" x14ac:dyDescent="0.25"/>
    <row r="230" ht="16.5" customHeight="1" x14ac:dyDescent="0.25"/>
    <row r="231" ht="16.5" customHeight="1" x14ac:dyDescent="0.25"/>
    <row r="232" ht="16.5" customHeight="1" x14ac:dyDescent="0.25"/>
    <row r="233" ht="16.5" customHeight="1" x14ac:dyDescent="0.25"/>
    <row r="234" ht="16.5" customHeight="1" x14ac:dyDescent="0.25"/>
    <row r="235" ht="16.5" customHeight="1" x14ac:dyDescent="0.25"/>
    <row r="236" ht="16.5" customHeight="1" x14ac:dyDescent="0.25"/>
    <row r="237" ht="16.5" customHeight="1" x14ac:dyDescent="0.25"/>
    <row r="238" ht="16.5" customHeight="1" x14ac:dyDescent="0.25"/>
    <row r="239" ht="16.5" customHeight="1" x14ac:dyDescent="0.25"/>
    <row r="240" ht="16.5" customHeight="1" x14ac:dyDescent="0.25"/>
    <row r="241" ht="16.5" customHeight="1" x14ac:dyDescent="0.25"/>
    <row r="242" ht="16.5" customHeight="1" x14ac:dyDescent="0.25"/>
    <row r="243" ht="16.5" customHeight="1" x14ac:dyDescent="0.25"/>
    <row r="244" ht="16.5" customHeight="1" x14ac:dyDescent="0.25"/>
    <row r="245" ht="16.5" customHeight="1" x14ac:dyDescent="0.25"/>
    <row r="246" ht="16.5" customHeight="1" x14ac:dyDescent="0.25"/>
    <row r="247" ht="16.5" customHeight="1" x14ac:dyDescent="0.25"/>
    <row r="248" ht="16.5" customHeight="1" x14ac:dyDescent="0.25"/>
    <row r="249" ht="16.5" customHeight="1" x14ac:dyDescent="0.25"/>
    <row r="250" ht="16.5" customHeight="1" x14ac:dyDescent="0.25"/>
    <row r="251" ht="16.5" customHeight="1" x14ac:dyDescent="0.25"/>
    <row r="252" ht="16.5" customHeight="1" x14ac:dyDescent="0.25"/>
    <row r="253" ht="16.5" customHeight="1" x14ac:dyDescent="0.25"/>
    <row r="254" ht="16.5" customHeight="1" x14ac:dyDescent="0.25"/>
    <row r="255" ht="16.5" customHeight="1" x14ac:dyDescent="0.25"/>
    <row r="256" ht="16.5" customHeight="1" x14ac:dyDescent="0.25"/>
    <row r="257" ht="16.5" customHeight="1" x14ac:dyDescent="0.25"/>
    <row r="258" ht="16.5" customHeight="1" x14ac:dyDescent="0.25"/>
    <row r="259" ht="16.5" customHeight="1" x14ac:dyDescent="0.25"/>
    <row r="260" ht="16.5" customHeight="1" x14ac:dyDescent="0.25"/>
    <row r="261" ht="16.5" customHeight="1" x14ac:dyDescent="0.25"/>
    <row r="262" ht="16.5" customHeight="1" x14ac:dyDescent="0.25"/>
    <row r="263" ht="16.5" customHeight="1" x14ac:dyDescent="0.25"/>
    <row r="264" ht="16.5" customHeight="1" x14ac:dyDescent="0.25"/>
    <row r="265" ht="16.5" customHeight="1" x14ac:dyDescent="0.25"/>
    <row r="266" ht="16.5" customHeight="1" x14ac:dyDescent="0.25"/>
    <row r="267" ht="16.5" customHeight="1" x14ac:dyDescent="0.25"/>
    <row r="268" ht="16.5" customHeight="1" x14ac:dyDescent="0.25"/>
    <row r="269" ht="16.5" customHeight="1" x14ac:dyDescent="0.25"/>
    <row r="270" ht="16.5" customHeight="1" x14ac:dyDescent="0.25"/>
    <row r="271" ht="16.5" customHeight="1" x14ac:dyDescent="0.25"/>
    <row r="272" ht="16.5" customHeight="1" x14ac:dyDescent="0.25"/>
    <row r="273" ht="16.5" customHeight="1" x14ac:dyDescent="0.25"/>
    <row r="274" ht="16.5" customHeight="1" x14ac:dyDescent="0.25"/>
    <row r="275" ht="16.5" customHeight="1" x14ac:dyDescent="0.25"/>
    <row r="276" ht="16.5" customHeight="1" x14ac:dyDescent="0.25"/>
    <row r="277" ht="16.5" customHeight="1" x14ac:dyDescent="0.25"/>
    <row r="278" ht="16.5" customHeight="1" x14ac:dyDescent="0.25"/>
    <row r="279" ht="16.5" customHeight="1" x14ac:dyDescent="0.25"/>
    <row r="280" ht="16.5" customHeight="1" x14ac:dyDescent="0.25"/>
    <row r="281" ht="16.5" customHeight="1" x14ac:dyDescent="0.25"/>
    <row r="282" ht="16.5" customHeight="1" x14ac:dyDescent="0.25"/>
    <row r="283" ht="16.5" customHeight="1" x14ac:dyDescent="0.25"/>
    <row r="284" ht="16.5" customHeight="1" x14ac:dyDescent="0.25"/>
    <row r="285" ht="16.5" customHeight="1" x14ac:dyDescent="0.25"/>
    <row r="286" ht="16.5" customHeight="1" x14ac:dyDescent="0.25"/>
    <row r="287" ht="16.5" customHeight="1" x14ac:dyDescent="0.25"/>
    <row r="288" ht="16.5" customHeight="1" x14ac:dyDescent="0.25"/>
    <row r="289" ht="16.5" customHeight="1" x14ac:dyDescent="0.25"/>
    <row r="290" ht="16.5" customHeight="1" x14ac:dyDescent="0.25"/>
    <row r="291" ht="16.5" customHeight="1" x14ac:dyDescent="0.25"/>
    <row r="292" ht="16.5" customHeight="1" x14ac:dyDescent="0.25"/>
    <row r="293" ht="16.5" customHeight="1" x14ac:dyDescent="0.25"/>
    <row r="294" ht="16.5" customHeight="1" x14ac:dyDescent="0.25"/>
    <row r="295" ht="16.5" customHeight="1" x14ac:dyDescent="0.25"/>
    <row r="296" ht="16.5" customHeight="1" x14ac:dyDescent="0.25"/>
    <row r="297" ht="16.5" customHeight="1" x14ac:dyDescent="0.25"/>
    <row r="298" ht="16.5" customHeight="1" x14ac:dyDescent="0.25"/>
    <row r="299" ht="16.5" customHeight="1" x14ac:dyDescent="0.25"/>
    <row r="300" ht="16.5" customHeight="1" x14ac:dyDescent="0.25"/>
    <row r="301" ht="16.5" customHeight="1" x14ac:dyDescent="0.25"/>
    <row r="302" ht="16.5" customHeight="1" x14ac:dyDescent="0.25"/>
    <row r="303" ht="16.5" customHeight="1" x14ac:dyDescent="0.25"/>
    <row r="304" ht="16.5" customHeight="1" x14ac:dyDescent="0.25"/>
    <row r="305" ht="16.5" customHeight="1" x14ac:dyDescent="0.25"/>
    <row r="306" ht="16.5" customHeight="1" x14ac:dyDescent="0.25"/>
    <row r="307" ht="16.5" customHeight="1" x14ac:dyDescent="0.25"/>
    <row r="308" ht="16.5" customHeight="1" x14ac:dyDescent="0.25"/>
    <row r="309" ht="16.5" customHeight="1" x14ac:dyDescent="0.25"/>
    <row r="310" ht="16.5" customHeight="1" x14ac:dyDescent="0.25"/>
    <row r="311" ht="16.5" customHeight="1" x14ac:dyDescent="0.25"/>
    <row r="312" ht="16.5" customHeight="1" x14ac:dyDescent="0.25"/>
    <row r="313" ht="16.5" customHeight="1" x14ac:dyDescent="0.25"/>
    <row r="314" ht="16.5" customHeight="1" x14ac:dyDescent="0.25"/>
    <row r="315" ht="16.5" customHeight="1" x14ac:dyDescent="0.25"/>
    <row r="316" ht="16.5" customHeight="1" x14ac:dyDescent="0.25"/>
    <row r="317" ht="16.5" customHeight="1" x14ac:dyDescent="0.25"/>
    <row r="318" ht="16.5" customHeight="1" x14ac:dyDescent="0.25"/>
    <row r="319" ht="16.5" customHeight="1" x14ac:dyDescent="0.25"/>
    <row r="320" ht="16.5" customHeight="1" x14ac:dyDescent="0.25"/>
    <row r="321" ht="16.5" customHeight="1" x14ac:dyDescent="0.25"/>
    <row r="322" ht="16.5" customHeight="1" x14ac:dyDescent="0.25"/>
    <row r="323" ht="16.5" customHeight="1" x14ac:dyDescent="0.25"/>
    <row r="324" ht="16.5" customHeight="1" x14ac:dyDescent="0.25"/>
    <row r="325" ht="16.5" customHeight="1" x14ac:dyDescent="0.25"/>
    <row r="326" ht="16.5" customHeight="1" x14ac:dyDescent="0.25"/>
    <row r="327" ht="16.5" customHeight="1" x14ac:dyDescent="0.25"/>
    <row r="328" ht="16.5" customHeight="1" x14ac:dyDescent="0.25"/>
    <row r="329" ht="16.5" customHeight="1" x14ac:dyDescent="0.25"/>
    <row r="330" ht="16.5" customHeight="1" x14ac:dyDescent="0.25"/>
    <row r="331" ht="16.5" customHeight="1" x14ac:dyDescent="0.25"/>
    <row r="332" ht="16.5" customHeight="1" x14ac:dyDescent="0.25"/>
    <row r="333" ht="16.5" customHeight="1" x14ac:dyDescent="0.25"/>
    <row r="334" ht="16.5" customHeight="1" x14ac:dyDescent="0.25"/>
    <row r="335" ht="16.5" customHeight="1" x14ac:dyDescent="0.25"/>
    <row r="336" ht="16.5" customHeight="1" x14ac:dyDescent="0.25"/>
    <row r="337" ht="16.5" customHeight="1" x14ac:dyDescent="0.25"/>
    <row r="338" ht="16.5" customHeight="1" x14ac:dyDescent="0.25"/>
    <row r="339" ht="16.5" customHeight="1" x14ac:dyDescent="0.25"/>
    <row r="340" ht="16.5" customHeight="1" x14ac:dyDescent="0.25"/>
    <row r="341" ht="16.5" customHeight="1" x14ac:dyDescent="0.25"/>
    <row r="342" ht="16.5" customHeight="1" x14ac:dyDescent="0.25"/>
    <row r="343" ht="16.5" customHeight="1" x14ac:dyDescent="0.25"/>
    <row r="344" ht="16.5" customHeight="1" x14ac:dyDescent="0.25"/>
    <row r="345" ht="16.5" customHeight="1" x14ac:dyDescent="0.25"/>
    <row r="346" ht="16.5" customHeight="1" x14ac:dyDescent="0.25"/>
    <row r="347" ht="16.5" customHeight="1" x14ac:dyDescent="0.25"/>
    <row r="348" ht="16.5" customHeight="1" x14ac:dyDescent="0.25"/>
    <row r="349" ht="16.5" customHeight="1" x14ac:dyDescent="0.25"/>
    <row r="350" ht="16.5" customHeight="1" x14ac:dyDescent="0.25"/>
    <row r="351" ht="16.5" customHeight="1" x14ac:dyDescent="0.25"/>
    <row r="352" ht="16.5" customHeight="1" x14ac:dyDescent="0.25"/>
    <row r="353" ht="16.5" customHeight="1" x14ac:dyDescent="0.25"/>
    <row r="354" ht="16.5" customHeight="1" x14ac:dyDescent="0.25"/>
    <row r="355" ht="16.5" customHeight="1" x14ac:dyDescent="0.25"/>
    <row r="356" ht="16.5" customHeight="1" x14ac:dyDescent="0.25"/>
    <row r="357" ht="16.5" customHeight="1" x14ac:dyDescent="0.25"/>
    <row r="358" ht="16.5" customHeight="1" x14ac:dyDescent="0.25"/>
    <row r="359" ht="16.5" customHeight="1" x14ac:dyDescent="0.25"/>
    <row r="360" ht="16.5" customHeight="1" x14ac:dyDescent="0.25"/>
    <row r="361" ht="16.5" customHeight="1" x14ac:dyDescent="0.25"/>
    <row r="362" ht="16.5" customHeight="1" x14ac:dyDescent="0.25"/>
    <row r="363" ht="16.5" customHeight="1" x14ac:dyDescent="0.25"/>
    <row r="364" ht="16.5" customHeight="1" x14ac:dyDescent="0.25"/>
    <row r="365" ht="16.5" customHeight="1" x14ac:dyDescent="0.25"/>
    <row r="366" ht="16.5" customHeight="1" x14ac:dyDescent="0.25"/>
    <row r="367" ht="16.5" customHeight="1" x14ac:dyDescent="0.25"/>
    <row r="368" ht="16.5" customHeight="1" x14ac:dyDescent="0.25"/>
    <row r="369" ht="16.5" customHeight="1" x14ac:dyDescent="0.25"/>
    <row r="370" ht="16.5" customHeight="1" x14ac:dyDescent="0.25"/>
    <row r="371" ht="16.5" customHeight="1" x14ac:dyDescent="0.25"/>
    <row r="372" ht="16.5" customHeight="1" x14ac:dyDescent="0.25"/>
    <row r="373" ht="16.5" customHeight="1" x14ac:dyDescent="0.25"/>
    <row r="374" ht="16.5" customHeight="1" x14ac:dyDescent="0.25"/>
    <row r="375" ht="16.5" customHeight="1" x14ac:dyDescent="0.25"/>
    <row r="376" ht="16.5" customHeight="1" x14ac:dyDescent="0.25"/>
    <row r="377" ht="16.5" customHeight="1" x14ac:dyDescent="0.25"/>
    <row r="378" ht="16.5" customHeight="1" x14ac:dyDescent="0.25"/>
    <row r="379" ht="16.5" customHeight="1" x14ac:dyDescent="0.25"/>
    <row r="380" ht="16.5" customHeight="1" x14ac:dyDescent="0.25"/>
    <row r="381" ht="16.5" customHeight="1" x14ac:dyDescent="0.25"/>
    <row r="382" ht="16.5" customHeight="1" x14ac:dyDescent="0.25"/>
    <row r="383" ht="16.5" customHeight="1" x14ac:dyDescent="0.25"/>
    <row r="384" ht="16.5" customHeight="1" x14ac:dyDescent="0.25"/>
    <row r="385" ht="16.5" customHeight="1" x14ac:dyDescent="0.25"/>
    <row r="386" ht="16.5" customHeight="1" x14ac:dyDescent="0.25"/>
    <row r="387" ht="16.5" customHeight="1" x14ac:dyDescent="0.25"/>
    <row r="388" ht="16.5" customHeight="1" x14ac:dyDescent="0.25"/>
    <row r="389" ht="16.5" customHeight="1" x14ac:dyDescent="0.25"/>
    <row r="390" ht="16.5" customHeight="1" x14ac:dyDescent="0.25"/>
    <row r="391" ht="16.5" customHeight="1" x14ac:dyDescent="0.25"/>
    <row r="392" ht="16.5" customHeight="1" x14ac:dyDescent="0.25"/>
    <row r="393" ht="16.5" customHeight="1" x14ac:dyDescent="0.25"/>
    <row r="394" ht="16.5" customHeight="1" x14ac:dyDescent="0.25"/>
    <row r="395" ht="16.5" customHeight="1" x14ac:dyDescent="0.25"/>
    <row r="396" ht="16.5" customHeight="1" x14ac:dyDescent="0.25"/>
    <row r="397" ht="16.5" customHeight="1" x14ac:dyDescent="0.25"/>
    <row r="398" ht="16.5" customHeight="1" x14ac:dyDescent="0.25"/>
    <row r="399" ht="16.5" customHeight="1" x14ac:dyDescent="0.25"/>
    <row r="400" ht="16.5" customHeight="1" x14ac:dyDescent="0.25"/>
    <row r="401" ht="16.5" customHeight="1" x14ac:dyDescent="0.25"/>
    <row r="402" ht="16.5" customHeight="1" x14ac:dyDescent="0.25"/>
    <row r="403" ht="16.5" customHeight="1" x14ac:dyDescent="0.25"/>
    <row r="404" ht="16.5" customHeight="1" x14ac:dyDescent="0.25"/>
    <row r="405" ht="16.5" customHeight="1" x14ac:dyDescent="0.25"/>
    <row r="406" ht="16.5" customHeight="1" x14ac:dyDescent="0.25"/>
    <row r="407" ht="16.5" customHeight="1" x14ac:dyDescent="0.25"/>
    <row r="408" ht="16.5" customHeight="1" x14ac:dyDescent="0.25"/>
    <row r="409" ht="16.5" customHeight="1" x14ac:dyDescent="0.25"/>
    <row r="410" ht="16.5" customHeight="1" x14ac:dyDescent="0.25"/>
    <row r="411" ht="16.5" customHeight="1" x14ac:dyDescent="0.25"/>
    <row r="412" ht="16.5" customHeight="1" x14ac:dyDescent="0.25"/>
    <row r="413" ht="16.5" customHeight="1" x14ac:dyDescent="0.25"/>
    <row r="414" ht="16.5" customHeight="1" x14ac:dyDescent="0.25"/>
    <row r="415" ht="16.5" customHeight="1" x14ac:dyDescent="0.25"/>
    <row r="416" ht="16.5" customHeight="1" x14ac:dyDescent="0.25"/>
    <row r="417" ht="16.5" customHeight="1" x14ac:dyDescent="0.25"/>
    <row r="418" ht="16.5" customHeight="1" x14ac:dyDescent="0.25"/>
    <row r="419" ht="16.5" customHeight="1" x14ac:dyDescent="0.25"/>
    <row r="420" ht="16.5" customHeight="1" x14ac:dyDescent="0.25"/>
    <row r="421" ht="16.5" customHeight="1" x14ac:dyDescent="0.25"/>
    <row r="422" ht="16.5" customHeight="1" x14ac:dyDescent="0.25"/>
    <row r="423" ht="16.5" customHeight="1" x14ac:dyDescent="0.25"/>
    <row r="424" ht="16.5" customHeight="1" x14ac:dyDescent="0.25"/>
    <row r="425" ht="16.5" customHeight="1" x14ac:dyDescent="0.25"/>
    <row r="426" ht="16.5" customHeight="1" x14ac:dyDescent="0.25"/>
    <row r="427" ht="16.5" customHeight="1" x14ac:dyDescent="0.25"/>
    <row r="428" ht="16.5" customHeight="1" x14ac:dyDescent="0.25"/>
    <row r="429" ht="16.5" customHeight="1" x14ac:dyDescent="0.25"/>
    <row r="430" ht="16.5" customHeight="1" x14ac:dyDescent="0.25"/>
    <row r="431" ht="16.5" customHeight="1" x14ac:dyDescent="0.25"/>
    <row r="432" ht="16.5" customHeight="1" x14ac:dyDescent="0.25"/>
    <row r="433" ht="16.5" customHeight="1" x14ac:dyDescent="0.25"/>
    <row r="434" ht="16.5" customHeight="1" x14ac:dyDescent="0.25"/>
    <row r="435" ht="16.5" customHeight="1" x14ac:dyDescent="0.25"/>
    <row r="436" ht="16.5" customHeight="1" x14ac:dyDescent="0.25"/>
    <row r="437" ht="16.5" customHeight="1" x14ac:dyDescent="0.25"/>
    <row r="438" ht="16.5" customHeight="1" x14ac:dyDescent="0.25"/>
    <row r="439" ht="16.5" customHeight="1" x14ac:dyDescent="0.25"/>
    <row r="440" ht="16.5" customHeight="1" x14ac:dyDescent="0.25"/>
    <row r="441" ht="16.5" customHeight="1" x14ac:dyDescent="0.25"/>
    <row r="442" ht="16.5" customHeight="1" x14ac:dyDescent="0.25"/>
    <row r="443" ht="16.5" customHeight="1" x14ac:dyDescent="0.25"/>
    <row r="444" ht="16.5" customHeight="1" x14ac:dyDescent="0.25"/>
    <row r="445" ht="16.5" customHeight="1" x14ac:dyDescent="0.25"/>
    <row r="446" ht="16.5" customHeight="1" x14ac:dyDescent="0.25"/>
    <row r="447" ht="16.5" customHeight="1" x14ac:dyDescent="0.25"/>
    <row r="448" ht="16.5" customHeight="1" x14ac:dyDescent="0.25"/>
    <row r="449" ht="16.5" customHeight="1" x14ac:dyDescent="0.25"/>
    <row r="450" ht="16.5" customHeight="1" x14ac:dyDescent="0.25"/>
    <row r="451" ht="16.5" customHeight="1" x14ac:dyDescent="0.25"/>
    <row r="452" ht="16.5" customHeight="1" x14ac:dyDescent="0.25"/>
    <row r="453" ht="16.5" customHeight="1" x14ac:dyDescent="0.25"/>
    <row r="454" ht="16.5" customHeight="1" x14ac:dyDescent="0.25"/>
    <row r="455" ht="16.5" customHeight="1" x14ac:dyDescent="0.25"/>
    <row r="456" ht="16.5" customHeight="1" x14ac:dyDescent="0.25"/>
    <row r="457" ht="16.5" customHeight="1" x14ac:dyDescent="0.25"/>
    <row r="458" ht="16.5" customHeight="1" x14ac:dyDescent="0.25"/>
    <row r="459" ht="16.5" customHeight="1" x14ac:dyDescent="0.25"/>
    <row r="460" ht="16.5" customHeight="1" x14ac:dyDescent="0.25"/>
    <row r="461" ht="16.5" customHeight="1" x14ac:dyDescent="0.25"/>
    <row r="462" ht="16.5" customHeight="1" x14ac:dyDescent="0.25"/>
    <row r="463" ht="16.5" customHeight="1" x14ac:dyDescent="0.25"/>
    <row r="464" ht="16.5" customHeight="1" x14ac:dyDescent="0.25"/>
    <row r="465" ht="16.5" customHeight="1" x14ac:dyDescent="0.25"/>
    <row r="466" ht="16.5" customHeight="1" x14ac:dyDescent="0.25"/>
    <row r="467" ht="16.5" customHeight="1" x14ac:dyDescent="0.25"/>
  </sheetData>
  <conditionalFormatting sqref="I3:I177">
    <cfRule type="dataBar" priority="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{9E1D629C-C9E4-46EE-955B-95C11716F046}</x14:id>
        </ext>
      </extLst>
    </cfRule>
  </conditionalFormatting>
  <dataValidations count="1">
    <dataValidation type="list" allowBlank="1" showInputMessage="1" showErrorMessage="1" errorTitle="Invalid Data" error="If you need to add a new category to this list, you can add new list items to the Budget Category Lookup column on the worksheet named Lookup Lists." sqref="C3:C152 C154:C177" xr:uid="{00000000-0002-0000-0200-000000000000}">
      <formula1>BudgetCategory</formula1>
    </dataValidation>
  </dataValidations>
  <pageMargins left="0.5" right="0.5" top="0.75" bottom="0.75" header="0.3" footer="0.3"/>
  <pageSetup scale="79" fitToHeight="0" orientation="portrait" horizontalDpi="200" verticalDpi="200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E1D629C-C9E4-46EE-955B-95C11716F0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I3:I177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1000000}">
          <x14:formula1>
            <xm:f>'Additional Data'!$B$3:$B$7</xm:f>
          </x14:formula1>
          <xm:sqref>E3:E177</xm:sqref>
        </x14:dataValidation>
        <x14:dataValidation type="list" allowBlank="1" showInputMessage="1" showErrorMessage="1" xr:uid="{00000000-0002-0000-0200-000002000000}">
          <x14:formula1>
            <xm:f>'Additional Data'!$G$3:$G$7</xm:f>
          </x14:formula1>
          <xm:sqref>L3:L22</xm:sqref>
        </x14:dataValidation>
        <x14:dataValidation type="list" allowBlank="1" showInputMessage="1" showErrorMessage="1" xr:uid="{B1E60303-8604-4337-AEC2-976D60C107C9}">
          <x14:formula1>
            <xm:f>'Additional Data'!$C$3:$C$29</xm:f>
          </x14:formula1>
          <xm:sqref>F3:F177</xm:sqref>
        </x14:dataValidation>
      </x14:dataValidation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xr2:uid="{00000000-0003-0000-0200-000003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Expenses!H3:H3</xm:f>
              <xm:sqref>I3</xm:sqref>
            </x14:sparkline>
            <x14:sparkline>
              <xm:f>Expenses!H4:H4</xm:f>
              <xm:sqref>I4</xm:sqref>
            </x14:sparkline>
            <x14:sparkline>
              <xm:f>Expenses!H5:H5</xm:f>
              <xm:sqref>I5</xm:sqref>
            </x14:sparkline>
            <x14:sparkline>
              <xm:f>Expenses!H6:H6</xm:f>
              <xm:sqref>I6</xm:sqref>
            </x14:sparkline>
            <x14:sparkline>
              <xm:f>Expenses!H7:H7</xm:f>
              <xm:sqref>I7</xm:sqref>
            </x14:sparkline>
            <x14:sparkline>
              <xm:f>Expenses!H8:H8</xm:f>
              <xm:sqref>I8</xm:sqref>
            </x14:sparkline>
            <x14:sparkline>
              <xm:f>Expenses!H9:H9</xm:f>
              <xm:sqref>I9</xm:sqref>
            </x14:sparkline>
            <x14:sparkline>
              <xm:f>Expenses!H10:H10</xm:f>
              <xm:sqref>I10</xm:sqref>
            </x14:sparkline>
            <x14:sparkline>
              <xm:f>Expenses!H11:H11</xm:f>
              <xm:sqref>I11</xm:sqref>
            </x14:sparkline>
            <x14:sparkline>
              <xm:f>Expenses!H12:H12</xm:f>
              <xm:sqref>I12</xm:sqref>
            </x14:sparkline>
            <x14:sparkline>
              <xm:f>Expenses!H13:H13</xm:f>
              <xm:sqref>I13</xm:sqref>
            </x14:sparkline>
            <x14:sparkline>
              <xm:f>Expenses!H14:H14</xm:f>
              <xm:sqref>I14</xm:sqref>
            </x14:sparkline>
            <x14:sparkline>
              <xm:f>Expenses!H15:H15</xm:f>
              <xm:sqref>I15</xm:sqref>
            </x14:sparkline>
            <x14:sparkline>
              <xm:f>Expenses!H16:H16</xm:f>
              <xm:sqref>I16</xm:sqref>
            </x14:sparkline>
            <x14:sparkline>
              <xm:f>Expenses!H17:H17</xm:f>
              <xm:sqref>I17</xm:sqref>
            </x14:sparkline>
            <x14:sparkline>
              <xm:f>Expenses!H18:H18</xm:f>
              <xm:sqref>I18</xm:sqref>
            </x14:sparkline>
            <x14:sparkline>
              <xm:f>Expenses!H19:H19</xm:f>
              <xm:sqref>I19</xm:sqref>
            </x14:sparkline>
            <x14:sparkline>
              <xm:f>Expenses!H20:H20</xm:f>
              <xm:sqref>I20</xm:sqref>
            </x14:sparkline>
            <x14:sparkline>
              <xm:f>Expenses!H21:H21</xm:f>
              <xm:sqref>I21</xm:sqref>
            </x14:sparkline>
            <x14:sparkline>
              <xm:f>Expenses!H22:H22</xm:f>
              <xm:sqref>I22</xm:sqref>
            </x14:sparkline>
            <x14:sparkline>
              <xm:f>Expenses!H23:H23</xm:f>
              <xm:sqref>I23</xm:sqref>
            </x14:sparkline>
            <x14:sparkline>
              <xm:f>Expenses!H24:H24</xm:f>
              <xm:sqref>I24</xm:sqref>
            </x14:sparkline>
            <x14:sparkline>
              <xm:f>Expenses!H25:H25</xm:f>
              <xm:sqref>I25</xm:sqref>
            </x14:sparkline>
            <x14:sparkline>
              <xm:f>Expenses!H26:H26</xm:f>
              <xm:sqref>I26</xm:sqref>
            </x14:sparkline>
            <x14:sparkline>
              <xm:f>Expenses!H27:H27</xm:f>
              <xm:sqref>I27</xm:sqref>
            </x14:sparkline>
            <x14:sparkline>
              <xm:f>Expenses!H28:H28</xm:f>
              <xm:sqref>I28</xm:sqref>
            </x14:sparkline>
            <x14:sparkline>
              <xm:f>Expenses!H29:H29</xm:f>
              <xm:sqref>I29</xm:sqref>
            </x14:sparkline>
            <x14:sparkline>
              <xm:f>Expenses!H30:H30</xm:f>
              <xm:sqref>I30</xm:sqref>
            </x14:sparkline>
            <x14:sparkline>
              <xm:f>Expenses!H31:H31</xm:f>
              <xm:sqref>I31</xm:sqref>
            </x14:sparkline>
            <x14:sparkline>
              <xm:f>Expenses!H32:H32</xm:f>
              <xm:sqref>I32</xm:sqref>
            </x14:sparkline>
            <x14:sparkline>
              <xm:f>Expenses!H33:H33</xm:f>
              <xm:sqref>I33</xm:sqref>
            </x14:sparkline>
            <x14:sparkline>
              <xm:f>Expenses!H34:H34</xm:f>
              <xm:sqref>I34</xm:sqref>
            </x14:sparkline>
            <x14:sparkline>
              <xm:f>Expenses!H35:H35</xm:f>
              <xm:sqref>I35</xm:sqref>
            </x14:sparkline>
            <x14:sparkline>
              <xm:f>Expenses!H36:H36</xm:f>
              <xm:sqref>I36</xm:sqref>
            </x14:sparkline>
            <x14:sparkline>
              <xm:f>Expenses!H37:H37</xm:f>
              <xm:sqref>I37</xm:sqref>
            </x14:sparkline>
            <x14:sparkline>
              <xm:f>Expenses!H38:H38</xm:f>
              <xm:sqref>I38</xm:sqref>
            </x14:sparkline>
            <x14:sparkline>
              <xm:f>Expenses!H39:H39</xm:f>
              <xm:sqref>I39</xm:sqref>
            </x14:sparkline>
            <x14:sparkline>
              <xm:f>Expenses!H40:H40</xm:f>
              <xm:sqref>I40</xm:sqref>
            </x14:sparkline>
            <x14:sparkline>
              <xm:f>Expenses!H41:H41</xm:f>
              <xm:sqref>I41</xm:sqref>
            </x14:sparkline>
            <x14:sparkline>
              <xm:f>Expenses!H42:H42</xm:f>
              <xm:sqref>I42</xm:sqref>
            </x14:sparkline>
            <x14:sparkline>
              <xm:f>Expenses!H43:H43</xm:f>
              <xm:sqref>I43</xm:sqref>
            </x14:sparkline>
            <x14:sparkline>
              <xm:f>Expenses!H44:H44</xm:f>
              <xm:sqref>I44</xm:sqref>
            </x14:sparkline>
            <x14:sparkline>
              <xm:f>Expenses!H45:H45</xm:f>
              <xm:sqref>I45</xm:sqref>
            </x14:sparkline>
            <x14:sparkline>
              <xm:f>Expenses!H46:H46</xm:f>
              <xm:sqref>I46</xm:sqref>
            </x14:sparkline>
            <x14:sparkline>
              <xm:f>Expenses!H47:H47</xm:f>
              <xm:sqref>I47</xm:sqref>
            </x14:sparkline>
            <x14:sparkline>
              <xm:f>Expenses!H48:H48</xm:f>
              <xm:sqref>I48</xm:sqref>
            </x14:sparkline>
            <x14:sparkline>
              <xm:f>Expenses!H49:H49</xm:f>
              <xm:sqref>I49</xm:sqref>
            </x14:sparkline>
            <x14:sparkline>
              <xm:f>Expenses!H50:H50</xm:f>
              <xm:sqref>I50</xm:sqref>
            </x14:sparkline>
            <x14:sparkline>
              <xm:f>Expenses!H51:H51</xm:f>
              <xm:sqref>I51</xm:sqref>
            </x14:sparkline>
            <x14:sparkline>
              <xm:f>Expenses!H52:H52</xm:f>
              <xm:sqref>I52</xm:sqref>
            </x14:sparkline>
            <x14:sparkline>
              <xm:f>Expenses!H53:H53</xm:f>
              <xm:sqref>I53</xm:sqref>
            </x14:sparkline>
            <x14:sparkline>
              <xm:f>Expenses!H54:H54</xm:f>
              <xm:sqref>I54</xm:sqref>
            </x14:sparkline>
            <x14:sparkline>
              <xm:f>Expenses!H55:H55</xm:f>
              <xm:sqref>I55</xm:sqref>
            </x14:sparkline>
            <x14:sparkline>
              <xm:f>Expenses!H56:H56</xm:f>
              <xm:sqref>I56</xm:sqref>
            </x14:sparkline>
            <x14:sparkline>
              <xm:f>Expenses!H57:H57</xm:f>
              <xm:sqref>I57</xm:sqref>
            </x14:sparkline>
            <x14:sparkline>
              <xm:f>Expenses!H58:H58</xm:f>
              <xm:sqref>I58</xm:sqref>
            </x14:sparkline>
            <x14:sparkline>
              <xm:f>Expenses!H59:H59</xm:f>
              <xm:sqref>I59</xm:sqref>
            </x14:sparkline>
            <x14:sparkline>
              <xm:f>Expenses!H60:H60</xm:f>
              <xm:sqref>I60</xm:sqref>
            </x14:sparkline>
            <x14:sparkline>
              <xm:f>Expenses!H61:H61</xm:f>
              <xm:sqref>I61</xm:sqref>
            </x14:sparkline>
            <x14:sparkline>
              <xm:f>Expenses!H62:H62</xm:f>
              <xm:sqref>I62</xm:sqref>
            </x14:sparkline>
            <x14:sparkline>
              <xm:f>Expenses!H63:H63</xm:f>
              <xm:sqref>I63</xm:sqref>
            </x14:sparkline>
            <x14:sparkline>
              <xm:f>Expenses!H64:H64</xm:f>
              <xm:sqref>I64</xm:sqref>
            </x14:sparkline>
            <x14:sparkline>
              <xm:f>Expenses!H65:H65</xm:f>
              <xm:sqref>I65</xm:sqref>
            </x14:sparkline>
            <x14:sparkline>
              <xm:f>Expenses!H66:H66</xm:f>
              <xm:sqref>I66</xm:sqref>
            </x14:sparkline>
            <x14:sparkline>
              <xm:f>Expenses!H67:H67</xm:f>
              <xm:sqref>I67</xm:sqref>
            </x14:sparkline>
            <x14:sparkline>
              <xm:f>Expenses!H68:H68</xm:f>
              <xm:sqref>I68</xm:sqref>
            </x14:sparkline>
            <x14:sparkline>
              <xm:f>Expenses!H69:H69</xm:f>
              <xm:sqref>I69</xm:sqref>
            </x14:sparkline>
            <x14:sparkline>
              <xm:f>Expenses!H70:H70</xm:f>
              <xm:sqref>I70</xm:sqref>
            </x14:sparkline>
            <x14:sparkline>
              <xm:f>Expenses!H71:H71</xm:f>
              <xm:sqref>I71</xm:sqref>
            </x14:sparkline>
            <x14:sparkline>
              <xm:f>Expenses!H72:H72</xm:f>
              <xm:sqref>I72</xm:sqref>
            </x14:sparkline>
            <x14:sparkline>
              <xm:f>Expenses!H73:H73</xm:f>
              <xm:sqref>I73</xm:sqref>
            </x14:sparkline>
            <x14:sparkline>
              <xm:f>Expenses!H74:H74</xm:f>
              <xm:sqref>I74</xm:sqref>
            </x14:sparkline>
            <x14:sparkline>
              <xm:f>Expenses!H75:H75</xm:f>
              <xm:sqref>I75</xm:sqref>
            </x14:sparkline>
            <x14:sparkline>
              <xm:f>Expenses!H76:H76</xm:f>
              <xm:sqref>I76</xm:sqref>
            </x14:sparkline>
            <x14:sparkline>
              <xm:f>Expenses!H77:H77</xm:f>
              <xm:sqref>I77</xm:sqref>
            </x14:sparkline>
            <x14:sparkline>
              <xm:f>Expenses!H78:H78</xm:f>
              <xm:sqref>I78</xm:sqref>
            </x14:sparkline>
            <x14:sparkline>
              <xm:f>Expenses!H79:H79</xm:f>
              <xm:sqref>I79</xm:sqref>
            </x14:sparkline>
            <x14:sparkline>
              <xm:f>Expenses!H80:H80</xm:f>
              <xm:sqref>I80</xm:sqref>
            </x14:sparkline>
            <x14:sparkline>
              <xm:f>Expenses!H81:H81</xm:f>
              <xm:sqref>I81</xm:sqref>
            </x14:sparkline>
            <x14:sparkline>
              <xm:f>Expenses!H82:H82</xm:f>
              <xm:sqref>I82</xm:sqref>
            </x14:sparkline>
            <x14:sparkline>
              <xm:f>Expenses!H83:H83</xm:f>
              <xm:sqref>I83</xm:sqref>
            </x14:sparkline>
            <x14:sparkline>
              <xm:f>Expenses!H84:H84</xm:f>
              <xm:sqref>I84</xm:sqref>
            </x14:sparkline>
            <x14:sparkline>
              <xm:f>Expenses!H85:H85</xm:f>
              <xm:sqref>I85</xm:sqref>
            </x14:sparkline>
            <x14:sparkline>
              <xm:f>Expenses!H86:H86</xm:f>
              <xm:sqref>I86</xm:sqref>
            </x14:sparkline>
            <x14:sparkline>
              <xm:f>Expenses!H87:H87</xm:f>
              <xm:sqref>I87</xm:sqref>
            </x14:sparkline>
            <x14:sparkline>
              <xm:f>Expenses!H88:H88</xm:f>
              <xm:sqref>I88</xm:sqref>
            </x14:sparkline>
            <x14:sparkline>
              <xm:f>Expenses!H89:H89</xm:f>
              <xm:sqref>I89</xm:sqref>
            </x14:sparkline>
            <x14:sparkline>
              <xm:f>Expenses!H90:H90</xm:f>
              <xm:sqref>I90</xm:sqref>
            </x14:sparkline>
            <x14:sparkline>
              <xm:f>Expenses!H91:H91</xm:f>
              <xm:sqref>I91</xm:sqref>
            </x14:sparkline>
            <x14:sparkline>
              <xm:f>Expenses!H92:H92</xm:f>
              <xm:sqref>I92</xm:sqref>
            </x14:sparkline>
            <x14:sparkline>
              <xm:f>Expenses!H93:H93</xm:f>
              <xm:sqref>I93</xm:sqref>
            </x14:sparkline>
            <x14:sparkline>
              <xm:f>Expenses!H94:H94</xm:f>
              <xm:sqref>I94</xm:sqref>
            </x14:sparkline>
            <x14:sparkline>
              <xm:f>Expenses!H95:H95</xm:f>
              <xm:sqref>I95</xm:sqref>
            </x14:sparkline>
            <x14:sparkline>
              <xm:f>Expenses!H96:H96</xm:f>
              <xm:sqref>I96</xm:sqref>
            </x14:sparkline>
            <x14:sparkline>
              <xm:f>Expenses!H97:H97</xm:f>
              <xm:sqref>I97</xm:sqref>
            </x14:sparkline>
            <x14:sparkline>
              <xm:f>Expenses!H98:H98</xm:f>
              <xm:sqref>I98</xm:sqref>
            </x14:sparkline>
            <x14:sparkline>
              <xm:f>Expenses!H99:H99</xm:f>
              <xm:sqref>I99</xm:sqref>
            </x14:sparkline>
            <x14:sparkline>
              <xm:f>Expenses!H100:H100</xm:f>
              <xm:sqref>I100</xm:sqref>
            </x14:sparkline>
            <x14:sparkline>
              <xm:f>Expenses!H101:H101</xm:f>
              <xm:sqref>I101</xm:sqref>
            </x14:sparkline>
            <x14:sparkline>
              <xm:f>Expenses!H102:H102</xm:f>
              <xm:sqref>I102</xm:sqref>
            </x14:sparkline>
            <x14:sparkline>
              <xm:f>Expenses!H103:H103</xm:f>
              <xm:sqref>I103</xm:sqref>
            </x14:sparkline>
            <x14:sparkline>
              <xm:f>Expenses!H104:H104</xm:f>
              <xm:sqref>I104</xm:sqref>
            </x14:sparkline>
            <x14:sparkline>
              <xm:f>Expenses!H105:H105</xm:f>
              <xm:sqref>I105</xm:sqref>
            </x14:sparkline>
            <x14:sparkline>
              <xm:f>Expenses!H106:H106</xm:f>
              <xm:sqref>I106</xm:sqref>
            </x14:sparkline>
            <x14:sparkline>
              <xm:f>Expenses!H107:H107</xm:f>
              <xm:sqref>I107</xm:sqref>
            </x14:sparkline>
            <x14:sparkline>
              <xm:f>Expenses!H108:H108</xm:f>
              <xm:sqref>I108</xm:sqref>
            </x14:sparkline>
            <x14:sparkline>
              <xm:f>Expenses!H109:H109</xm:f>
              <xm:sqref>I109</xm:sqref>
            </x14:sparkline>
            <x14:sparkline>
              <xm:f>Expenses!H110:H110</xm:f>
              <xm:sqref>I110</xm:sqref>
            </x14:sparkline>
            <x14:sparkline>
              <xm:f>Expenses!H111:H111</xm:f>
              <xm:sqref>I111</xm:sqref>
            </x14:sparkline>
            <x14:sparkline>
              <xm:f>Expenses!H112:H112</xm:f>
              <xm:sqref>I112</xm:sqref>
            </x14:sparkline>
            <x14:sparkline>
              <xm:f>Expenses!H113:H113</xm:f>
              <xm:sqref>I113</xm:sqref>
            </x14:sparkline>
            <x14:sparkline>
              <xm:f>Expenses!H114:H114</xm:f>
              <xm:sqref>I114</xm:sqref>
            </x14:sparkline>
            <x14:sparkline>
              <xm:f>Expenses!H115:H115</xm:f>
              <xm:sqref>I115</xm:sqref>
            </x14:sparkline>
            <x14:sparkline>
              <xm:f>Expenses!H116:H116</xm:f>
              <xm:sqref>I116</xm:sqref>
            </x14:sparkline>
            <x14:sparkline>
              <xm:f>Expenses!H117:H117</xm:f>
              <xm:sqref>I117</xm:sqref>
            </x14:sparkline>
            <x14:sparkline>
              <xm:f>Expenses!H118:H118</xm:f>
              <xm:sqref>I118</xm:sqref>
            </x14:sparkline>
            <x14:sparkline>
              <xm:f>Expenses!H119:H119</xm:f>
              <xm:sqref>I119</xm:sqref>
            </x14:sparkline>
            <x14:sparkline>
              <xm:f>Expenses!H120:H120</xm:f>
              <xm:sqref>I120</xm:sqref>
            </x14:sparkline>
            <x14:sparkline>
              <xm:f>Expenses!H121:H121</xm:f>
              <xm:sqref>I121</xm:sqref>
            </x14:sparkline>
            <x14:sparkline>
              <xm:f>Expenses!H122:H122</xm:f>
              <xm:sqref>I122</xm:sqref>
            </x14:sparkline>
            <x14:sparkline>
              <xm:f>Expenses!H123:H123</xm:f>
              <xm:sqref>I123</xm:sqref>
            </x14:sparkline>
            <x14:sparkline>
              <xm:f>Expenses!H124:H124</xm:f>
              <xm:sqref>I124</xm:sqref>
            </x14:sparkline>
            <x14:sparkline>
              <xm:f>Expenses!H125:H125</xm:f>
              <xm:sqref>I125</xm:sqref>
            </x14:sparkline>
            <x14:sparkline>
              <xm:f>Expenses!H126:H126</xm:f>
              <xm:sqref>I126</xm:sqref>
            </x14:sparkline>
            <x14:sparkline>
              <xm:f>Expenses!H127:H127</xm:f>
              <xm:sqref>I127</xm:sqref>
            </x14:sparkline>
            <x14:sparkline>
              <xm:f>Expenses!H128:H128</xm:f>
              <xm:sqref>I128</xm:sqref>
            </x14:sparkline>
            <x14:sparkline>
              <xm:f>Expenses!H129:H129</xm:f>
              <xm:sqref>I129</xm:sqref>
            </x14:sparkline>
            <x14:sparkline>
              <xm:f>Expenses!H130:H130</xm:f>
              <xm:sqref>I130</xm:sqref>
            </x14:sparkline>
            <x14:sparkline>
              <xm:f>Expenses!H131:H131</xm:f>
              <xm:sqref>I131</xm:sqref>
            </x14:sparkline>
            <x14:sparkline>
              <xm:f>Expenses!H132:H132</xm:f>
              <xm:sqref>I132</xm:sqref>
            </x14:sparkline>
            <x14:sparkline>
              <xm:f>Expenses!H133:H133</xm:f>
              <xm:sqref>I133</xm:sqref>
            </x14:sparkline>
            <x14:sparkline>
              <xm:f>Expenses!H134:H134</xm:f>
              <xm:sqref>I134</xm:sqref>
            </x14:sparkline>
            <x14:sparkline>
              <xm:f>Expenses!H135:H135</xm:f>
              <xm:sqref>I135</xm:sqref>
            </x14:sparkline>
            <x14:sparkline>
              <xm:f>Expenses!H136:H136</xm:f>
              <xm:sqref>I136</xm:sqref>
            </x14:sparkline>
            <x14:sparkline>
              <xm:f>Expenses!H137:H137</xm:f>
              <xm:sqref>I137</xm:sqref>
            </x14:sparkline>
            <x14:sparkline>
              <xm:f>Expenses!H138:H138</xm:f>
              <xm:sqref>I138</xm:sqref>
            </x14:sparkline>
            <x14:sparkline>
              <xm:f>Expenses!H139:H139</xm:f>
              <xm:sqref>I139</xm:sqref>
            </x14:sparkline>
            <x14:sparkline>
              <xm:f>Expenses!H140:H140</xm:f>
              <xm:sqref>I140</xm:sqref>
            </x14:sparkline>
            <x14:sparkline>
              <xm:f>Expenses!H141:H141</xm:f>
              <xm:sqref>I141</xm:sqref>
            </x14:sparkline>
            <x14:sparkline>
              <xm:f>Expenses!H142:H142</xm:f>
              <xm:sqref>I142</xm:sqref>
            </x14:sparkline>
            <x14:sparkline>
              <xm:f>Expenses!H143:H143</xm:f>
              <xm:sqref>I143</xm:sqref>
            </x14:sparkline>
            <x14:sparkline>
              <xm:f>Expenses!H144:H144</xm:f>
              <xm:sqref>I144</xm:sqref>
            </x14:sparkline>
            <x14:sparkline>
              <xm:f>Expenses!H145:H145</xm:f>
              <xm:sqref>I145</xm:sqref>
            </x14:sparkline>
            <x14:sparkline>
              <xm:f>Expenses!H146:H146</xm:f>
              <xm:sqref>I146</xm:sqref>
            </x14:sparkline>
            <x14:sparkline>
              <xm:f>Expenses!H147:H147</xm:f>
              <xm:sqref>I147</xm:sqref>
            </x14:sparkline>
            <x14:sparkline>
              <xm:f>Expenses!H148:H148</xm:f>
              <xm:sqref>I148</xm:sqref>
            </x14:sparkline>
            <x14:sparkline>
              <xm:f>Expenses!H149:H149</xm:f>
              <xm:sqref>I149</xm:sqref>
            </x14:sparkline>
            <x14:sparkline>
              <xm:f>Expenses!H150:H150</xm:f>
              <xm:sqref>I150</xm:sqref>
            </x14:sparkline>
            <x14:sparkline>
              <xm:f>Expenses!H151:H151</xm:f>
              <xm:sqref>I151</xm:sqref>
            </x14:sparkline>
            <x14:sparkline>
              <xm:f>Expenses!H152:H152</xm:f>
              <xm:sqref>I152</xm:sqref>
            </x14:sparkline>
            <x14:sparkline>
              <xm:f>Expenses!H153:H153</xm:f>
              <xm:sqref>I153</xm:sqref>
            </x14:sparkline>
            <x14:sparkline>
              <xm:f>Expenses!H154:H154</xm:f>
              <xm:sqref>I154</xm:sqref>
            </x14:sparkline>
            <x14:sparkline>
              <xm:f>Expenses!H155:H155</xm:f>
              <xm:sqref>I155</xm:sqref>
            </x14:sparkline>
            <x14:sparkline>
              <xm:f>Expenses!H156:H156</xm:f>
              <xm:sqref>I156</xm:sqref>
            </x14:sparkline>
            <x14:sparkline>
              <xm:f>Expenses!H157:H157</xm:f>
              <xm:sqref>I157</xm:sqref>
            </x14:sparkline>
            <x14:sparkline>
              <xm:f>Expenses!H158:H158</xm:f>
              <xm:sqref>I158</xm:sqref>
            </x14:sparkline>
            <x14:sparkline>
              <xm:f>Expenses!H159:H159</xm:f>
              <xm:sqref>I159</xm:sqref>
            </x14:sparkline>
            <x14:sparkline>
              <xm:f>Expenses!H160:H160</xm:f>
              <xm:sqref>I160</xm:sqref>
            </x14:sparkline>
            <x14:sparkline>
              <xm:f>Expenses!H161:H161</xm:f>
              <xm:sqref>I161</xm:sqref>
            </x14:sparkline>
            <x14:sparkline>
              <xm:f>Expenses!H162:H162</xm:f>
              <xm:sqref>I162</xm:sqref>
            </x14:sparkline>
            <x14:sparkline>
              <xm:f>Expenses!H163:H163</xm:f>
              <xm:sqref>I163</xm:sqref>
            </x14:sparkline>
            <x14:sparkline>
              <xm:f>Expenses!H164:H164</xm:f>
              <xm:sqref>I164</xm:sqref>
            </x14:sparkline>
            <x14:sparkline>
              <xm:f>Expenses!H165:H165</xm:f>
              <xm:sqref>I165</xm:sqref>
            </x14:sparkline>
            <x14:sparkline>
              <xm:f>Expenses!H166:H166</xm:f>
              <xm:sqref>I166</xm:sqref>
            </x14:sparkline>
            <x14:sparkline>
              <xm:f>Expenses!H167:H167</xm:f>
              <xm:sqref>I167</xm:sqref>
            </x14:sparkline>
            <x14:sparkline>
              <xm:f>Expenses!H168:H168</xm:f>
              <xm:sqref>I168</xm:sqref>
            </x14:sparkline>
            <x14:sparkline>
              <xm:f>Expenses!H169:H169</xm:f>
              <xm:sqref>I169</xm:sqref>
            </x14:sparkline>
            <x14:sparkline>
              <xm:f>Expenses!H170:H170</xm:f>
              <xm:sqref>I170</xm:sqref>
            </x14:sparkline>
            <x14:sparkline>
              <xm:f>Expenses!H171:H171</xm:f>
              <xm:sqref>I171</xm:sqref>
            </x14:sparkline>
            <x14:sparkline>
              <xm:f>Expenses!H172:H172</xm:f>
              <xm:sqref>I172</xm:sqref>
            </x14:sparkline>
            <x14:sparkline>
              <xm:f>Expenses!H173:H173</xm:f>
              <xm:sqref>I173</xm:sqref>
            </x14:sparkline>
            <x14:sparkline>
              <xm:f>Expenses!H174:H174</xm:f>
              <xm:sqref>I174</xm:sqref>
            </x14:sparkline>
            <x14:sparkline>
              <xm:f>Expenses!H175:H175</xm:f>
              <xm:sqref>I175</xm:sqref>
            </x14:sparkline>
            <x14:sparkline>
              <xm:f>Expenses!H176:H176</xm:f>
              <xm:sqref>I176</xm:sqref>
            </x14:sparkline>
            <x14:sparkline>
              <xm:f>Expenses!H177:H177</xm:f>
              <xm:sqref>I177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45EF3-341F-4940-A7CB-4A05E2665604}">
  <sheetPr>
    <tabColor theme="6"/>
    <pageSetUpPr fitToPage="1"/>
  </sheetPr>
  <dimension ref="B1:N311"/>
  <sheetViews>
    <sheetView showGridLines="0" zoomScale="90" zoomScaleNormal="90" zoomScalePageLayoutView="90" workbookViewId="0">
      <pane ySplit="2" topLeftCell="A3" activePane="bottomLeft" state="frozen"/>
      <selection pane="bottomLeft" activeCell="C12" sqref="C12"/>
    </sheetView>
  </sheetViews>
  <sheetFormatPr defaultColWidth="8.875" defaultRowHeight="13.5" x14ac:dyDescent="0.25"/>
  <cols>
    <col min="1" max="1" width="1.875" style="28" customWidth="1"/>
    <col min="2" max="2" width="26.625" style="28" customWidth="1"/>
    <col min="3" max="3" width="11.625" style="47" customWidth="1"/>
    <col min="4" max="14" width="11.625" style="28" customWidth="1"/>
    <col min="15" max="16384" width="8.875" style="28"/>
  </cols>
  <sheetData>
    <row r="1" spans="2:14" ht="46.5" customHeight="1" x14ac:dyDescent="0.25">
      <c r="B1" s="25" t="s">
        <v>206</v>
      </c>
      <c r="C1" s="26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2:14" ht="25.5" customHeight="1" x14ac:dyDescent="0.25">
      <c r="B2" s="54" t="s">
        <v>1</v>
      </c>
      <c r="C2" s="55" t="s">
        <v>165</v>
      </c>
      <c r="D2" s="55" t="s">
        <v>166</v>
      </c>
      <c r="E2" s="55" t="s">
        <v>167</v>
      </c>
      <c r="F2" s="55" t="s">
        <v>168</v>
      </c>
      <c r="G2" s="55" t="s">
        <v>169</v>
      </c>
      <c r="H2" s="55" t="s">
        <v>170</v>
      </c>
      <c r="I2" s="55" t="s">
        <v>171</v>
      </c>
      <c r="J2" s="55" t="s">
        <v>172</v>
      </c>
      <c r="K2" s="55" t="s">
        <v>173</v>
      </c>
      <c r="L2" s="55" t="s">
        <v>176</v>
      </c>
      <c r="M2" s="55" t="s">
        <v>174</v>
      </c>
      <c r="N2" s="55" t="s">
        <v>175</v>
      </c>
    </row>
    <row r="3" spans="2:14" ht="16.5" customHeight="1" x14ac:dyDescent="0.25">
      <c r="B3" s="49" t="str">
        <f>Income!B3</f>
        <v>Mr Income 1</v>
      </c>
      <c r="C3" s="50" t="str">
        <f>IF(Income!$F3&gt;0,IF(Income!$E3="Each Month",Income!$F3,IF(ISNUMBER(FIND(LEFT(C$2,3),Income!$E3)),Income!$F3,"")))</f>
        <v/>
      </c>
      <c r="D3" s="50" t="str">
        <f>IF(Income!$F3&gt;0,IF(Income!$E3="Each Month",Income!$F3,IF(ISNUMBER(FIND(LEFT(D$2,3),Income!$E3)),Income!$F3,"")))</f>
        <v/>
      </c>
      <c r="E3" s="50" t="str">
        <f>IF(Income!$F3&gt;0,IF(Income!$E3="Each Month",Income!$F3,IF(ISNUMBER(FIND(LEFT(E$2,3),Income!$E3)),Income!$F3,"")))</f>
        <v/>
      </c>
      <c r="F3" s="50" t="str">
        <f>IF(Income!$F3&gt;0,IF(Income!$E3="Each Month",Income!$F3,IF(ISNUMBER(FIND(LEFT(F$2,3),Income!$E3)),Income!$F3,"")))</f>
        <v/>
      </c>
      <c r="G3" s="50" t="str">
        <f>IF(Income!$F3&gt;0,IF(Income!$E3="Each Month",Income!$F3,IF(ISNUMBER(FIND(LEFT(G$2,3),Income!$E3)),Income!$F3,"")))</f>
        <v/>
      </c>
      <c r="H3" s="50" t="str">
        <f>IF(Income!$F3&gt;0,IF(Income!$E3="Each Month",Income!$F3,IF(ISNUMBER(FIND(LEFT(H$2,3),Income!$E3)),Income!$F3,"")))</f>
        <v/>
      </c>
      <c r="I3" s="50" t="str">
        <f>IF(Income!$F3&gt;0,IF(Income!$E3="Each Month",Income!$F3,IF(ISNUMBER(FIND(LEFT(I$2,3),Income!$E3)),Income!$F3,"")))</f>
        <v/>
      </c>
      <c r="J3" s="50" t="str">
        <f>IF(Income!$F3&gt;0,IF(Income!$E3="Each Month",Income!$F3,IF(ISNUMBER(FIND(LEFT(J$2,3),Income!$E3)),Income!$F3,"")))</f>
        <v/>
      </c>
      <c r="K3" s="50" t="str">
        <f>IF(Income!$F3&gt;0,IF(Income!$E3="Each Month",Income!$F3,IF(ISNUMBER(FIND(LEFT(K$2,3),Income!$E3)),Income!$F3,"")))</f>
        <v/>
      </c>
      <c r="L3" s="50" t="str">
        <f>IF(Income!$F3&gt;0,IF(Income!$E3="Each Month",Income!$F3,IF(ISNUMBER(FIND(LEFT(L$2,3),Income!$E3)),Income!$F3,"")))</f>
        <v/>
      </c>
      <c r="M3" s="50" t="str">
        <f>IF(Income!$F3&gt;0,IF(Income!$E3="Each Month",Income!$F3,IF(ISNUMBER(FIND(LEFT(M$2,3),Income!$E3)),Income!$F3,"")))</f>
        <v/>
      </c>
      <c r="N3" s="50" t="str">
        <f>IF(Income!$F3&gt;0,IF(Income!$E3="Each Month",Income!$F3,IF(ISNUMBER(FIND(LEFT(N$2,3),Income!$E3)),Income!$F3,"")))</f>
        <v/>
      </c>
    </row>
    <row r="4" spans="2:14" ht="16.5" customHeight="1" x14ac:dyDescent="0.25">
      <c r="B4" s="49" t="str">
        <f>Income!B4</f>
        <v>Mr Income 2</v>
      </c>
      <c r="C4" s="50" t="str">
        <f>IF(Income!$F4&gt;0,IF(Income!$E4="Each Month",Income!$F4,IF(ISNUMBER(FIND(LEFT(C$2,3),Income!$E4)),Income!$F4,"")))</f>
        <v/>
      </c>
      <c r="D4" s="50" t="str">
        <f>IF(Income!$F4&gt;0,IF(Income!$E4="Each Month",Income!$F4,IF(ISNUMBER(FIND(LEFT(D$2,3),Income!$E4)),Income!$F4,"")))</f>
        <v/>
      </c>
      <c r="E4" s="50" t="str">
        <f>IF(Income!$F4&gt;0,IF(Income!$E4="Each Month",Income!$F4,IF(ISNUMBER(FIND(LEFT(E$2,3),Income!$E4)),Income!$F4,"")))</f>
        <v/>
      </c>
      <c r="F4" s="50" t="str">
        <f>IF(Income!$F4&gt;0,IF(Income!$E4="Each Month",Income!$F4,IF(ISNUMBER(FIND(LEFT(F$2,3),Income!$E4)),Income!$F4,"")))</f>
        <v/>
      </c>
      <c r="G4" s="50" t="str">
        <f>IF(Income!$F4&gt;0,IF(Income!$E4="Each Month",Income!$F4,IF(ISNUMBER(FIND(LEFT(G$2,3),Income!$E4)),Income!$F4,"")))</f>
        <v/>
      </c>
      <c r="H4" s="50" t="str">
        <f>IF(Income!$F4&gt;0,IF(Income!$E4="Each Month",Income!$F4,IF(ISNUMBER(FIND(LEFT(H$2,3),Income!$E4)),Income!$F4,"")))</f>
        <v/>
      </c>
      <c r="I4" s="50" t="str">
        <f>IF(Income!$F4&gt;0,IF(Income!$E4="Each Month",Income!$F4,IF(ISNUMBER(FIND(LEFT(I$2,3),Income!$E4)),Income!$F4,"")))</f>
        <v/>
      </c>
      <c r="J4" s="50" t="str">
        <f>IF(Income!$F4&gt;0,IF(Income!$E4="Each Month",Income!$F4,IF(ISNUMBER(FIND(LEFT(J$2,3),Income!$E4)),Income!$F4,"")))</f>
        <v/>
      </c>
      <c r="K4" s="50" t="str">
        <f>IF(Income!$F4&gt;0,IF(Income!$E4="Each Month",Income!$F4,IF(ISNUMBER(FIND(LEFT(K$2,3),Income!$E4)),Income!$F4,"")))</f>
        <v/>
      </c>
      <c r="L4" s="50" t="str">
        <f>IF(Income!$F4&gt;0,IF(Income!$E4="Each Month",Income!$F4,IF(ISNUMBER(FIND(LEFT(L$2,3),Income!$E4)),Income!$F4,"")))</f>
        <v/>
      </c>
      <c r="M4" s="50" t="str">
        <f>IF(Income!$F4&gt;0,IF(Income!$E4="Each Month",Income!$F4,IF(ISNUMBER(FIND(LEFT(M$2,3),Income!$E4)),Income!$F4,"")))</f>
        <v/>
      </c>
      <c r="N4" s="50" t="str">
        <f>IF(Income!$F4&gt;0,IF(Income!$E4="Each Month",Income!$F4,IF(ISNUMBER(FIND(LEFT(N$2,3),Income!$E4)),Income!$F4,"")))</f>
        <v/>
      </c>
    </row>
    <row r="5" spans="2:14" ht="16.5" customHeight="1" x14ac:dyDescent="0.25">
      <c r="B5" s="49" t="str">
        <f>Income!B5</f>
        <v>Mrs Income 1</v>
      </c>
      <c r="C5" s="50" t="str">
        <f>IF(Income!$F5&gt;0,IF(Income!$E5="Each Month",Income!$F5,IF(ISNUMBER(FIND(LEFT(C$2,3),Income!$E5)),Income!$F5,"")))</f>
        <v/>
      </c>
      <c r="D5" s="50" t="str">
        <f>IF(Income!$F5&gt;0,IF(Income!$E5="Each Month",Income!$F5,IF(ISNUMBER(FIND(LEFT(D$2,3),Income!$E5)),Income!$F5,"")))</f>
        <v/>
      </c>
      <c r="E5" s="50" t="str">
        <f>IF(Income!$F5&gt;0,IF(Income!$E5="Each Month",Income!$F5,IF(ISNUMBER(FIND(LEFT(E$2,3),Income!$E5)),Income!$F5,"")))</f>
        <v/>
      </c>
      <c r="F5" s="50" t="str">
        <f>IF(Income!$F5&gt;0,IF(Income!$E5="Each Month",Income!$F5,IF(ISNUMBER(FIND(LEFT(F$2,3),Income!$E5)),Income!$F5,"")))</f>
        <v/>
      </c>
      <c r="G5" s="50" t="str">
        <f>IF(Income!$F5&gt;0,IF(Income!$E5="Each Month",Income!$F5,IF(ISNUMBER(FIND(LEFT(G$2,3),Income!$E5)),Income!$F5,"")))</f>
        <v/>
      </c>
      <c r="H5" s="50" t="str">
        <f>IF(Income!$F5&gt;0,IF(Income!$E5="Each Month",Income!$F5,IF(ISNUMBER(FIND(LEFT(H$2,3),Income!$E5)),Income!$F5,"")))</f>
        <v/>
      </c>
      <c r="I5" s="50" t="str">
        <f>IF(Income!$F5&gt;0,IF(Income!$E5="Each Month",Income!$F5,IF(ISNUMBER(FIND(LEFT(I$2,3),Income!$E5)),Income!$F5,"")))</f>
        <v/>
      </c>
      <c r="J5" s="50" t="str">
        <f>IF(Income!$F5&gt;0,IF(Income!$E5="Each Month",Income!$F5,IF(ISNUMBER(FIND(LEFT(J$2,3),Income!$E5)),Income!$F5,"")))</f>
        <v/>
      </c>
      <c r="K5" s="50" t="str">
        <f>IF(Income!$F5&gt;0,IF(Income!$E5="Each Month",Income!$F5,IF(ISNUMBER(FIND(LEFT(K$2,3),Income!$E5)),Income!$F5,"")))</f>
        <v/>
      </c>
      <c r="L5" s="50" t="str">
        <f>IF(Income!$F5&gt;0,IF(Income!$E5="Each Month",Income!$F5,IF(ISNUMBER(FIND(LEFT(L$2,3),Income!$E5)),Income!$F5,"")))</f>
        <v/>
      </c>
      <c r="M5" s="50" t="str">
        <f>IF(Income!$F5&gt;0,IF(Income!$E5="Each Month",Income!$F5,IF(ISNUMBER(FIND(LEFT(M$2,3),Income!$E5)),Income!$F5,"")))</f>
        <v/>
      </c>
      <c r="N5" s="50" t="str">
        <f>IF(Income!$F5&gt;0,IF(Income!$E5="Each Month",Income!$F5,IF(ISNUMBER(FIND(LEFT(N$2,3),Income!$E5)),Income!$F5,"")))</f>
        <v/>
      </c>
    </row>
    <row r="6" spans="2:14" ht="16.5" customHeight="1" x14ac:dyDescent="0.25">
      <c r="B6" s="49" t="str">
        <f>Income!B6</f>
        <v>Mrs Income 2</v>
      </c>
      <c r="C6" s="50" t="str">
        <f>IF(Income!$F6&gt;0,IF(Income!$E6="Each Month",Income!$F6,IF(ISNUMBER(FIND(LEFT(C$2,3),Income!$E6)),Income!$F6,"")))</f>
        <v/>
      </c>
      <c r="D6" s="50" t="str">
        <f>IF(Income!$F6&gt;0,IF(Income!$E6="Each Month",Income!$F6,IF(ISNUMBER(FIND(LEFT(D$2,3),Income!$E6)),Income!$F6,"")))</f>
        <v/>
      </c>
      <c r="E6" s="50" t="str">
        <f>IF(Income!$F6&gt;0,IF(Income!$E6="Each Month",Income!$F6,IF(ISNUMBER(FIND(LEFT(E$2,3),Income!$E6)),Income!$F6,"")))</f>
        <v/>
      </c>
      <c r="F6" s="50" t="str">
        <f>IF(Income!$F6&gt;0,IF(Income!$E6="Each Month",Income!$F6,IF(ISNUMBER(FIND(LEFT(F$2,3),Income!$E6)),Income!$F6,"")))</f>
        <v/>
      </c>
      <c r="G6" s="50" t="str">
        <f>IF(Income!$F6&gt;0,IF(Income!$E6="Each Month",Income!$F6,IF(ISNUMBER(FIND(LEFT(G$2,3),Income!$E6)),Income!$F6,"")))</f>
        <v/>
      </c>
      <c r="H6" s="50" t="str">
        <f>IF(Income!$F6&gt;0,IF(Income!$E6="Each Month",Income!$F6,IF(ISNUMBER(FIND(LEFT(H$2,3),Income!$E6)),Income!$F6,"")))</f>
        <v/>
      </c>
      <c r="I6" s="50" t="str">
        <f>IF(Income!$F6&gt;0,IF(Income!$E6="Each Month",Income!$F6,IF(ISNUMBER(FIND(LEFT(I$2,3),Income!$E6)),Income!$F6,"")))</f>
        <v/>
      </c>
      <c r="J6" s="50" t="str">
        <f>IF(Income!$F6&gt;0,IF(Income!$E6="Each Month",Income!$F6,IF(ISNUMBER(FIND(LEFT(J$2,3),Income!$E6)),Income!$F6,"")))</f>
        <v/>
      </c>
      <c r="K6" s="50" t="str">
        <f>IF(Income!$F6&gt;0,IF(Income!$E6="Each Month",Income!$F6,IF(ISNUMBER(FIND(LEFT(K$2,3),Income!$E6)),Income!$F6,"")))</f>
        <v/>
      </c>
      <c r="L6" s="50" t="str">
        <f>IF(Income!$F6&gt;0,IF(Income!$E6="Each Month",Income!$F6,IF(ISNUMBER(FIND(LEFT(L$2,3),Income!$E6)),Income!$F6,"")))</f>
        <v/>
      </c>
      <c r="M6" s="50" t="str">
        <f>IF(Income!$F6&gt;0,IF(Income!$E6="Each Month",Income!$F6,IF(ISNUMBER(FIND(LEFT(M$2,3),Income!$E6)),Income!$F6,"")))</f>
        <v/>
      </c>
      <c r="N6" s="50" t="str">
        <f>IF(Income!$F6&gt;0,IF(Income!$E6="Each Month",Income!$F6,IF(ISNUMBER(FIND(LEFT(N$2,3),Income!$E6)),Income!$F6,"")))</f>
        <v/>
      </c>
    </row>
    <row r="7" spans="2:14" ht="16.5" customHeight="1" x14ac:dyDescent="0.25">
      <c r="B7" s="49" t="str">
        <f>Income!B7</f>
        <v>Dividends 1</v>
      </c>
      <c r="C7" s="50" t="str">
        <f>IF(Income!$F7&gt;0,IF(Income!$E7="Each Month",Income!$F7,IF(ISNUMBER(FIND(LEFT(C$2,3),Income!$E7)),Income!$F7,"")))</f>
        <v/>
      </c>
      <c r="D7" s="50" t="str">
        <f>IF(Income!$F7&gt;0,IF(Income!$E7="Each Month",Income!$F7,IF(ISNUMBER(FIND(LEFT(D$2,3),Income!$E7)),Income!$F7,"")))</f>
        <v/>
      </c>
      <c r="E7" s="50" t="str">
        <f>IF(Income!$F7&gt;0,IF(Income!$E7="Each Month",Income!$F7,IF(ISNUMBER(FIND(LEFT(E$2,3),Income!$E7)),Income!$F7,"")))</f>
        <v/>
      </c>
      <c r="F7" s="50" t="str">
        <f>IF(Income!$F7&gt;0,IF(Income!$E7="Each Month",Income!$F7,IF(ISNUMBER(FIND(LEFT(F$2,3),Income!$E7)),Income!$F7,"")))</f>
        <v/>
      </c>
      <c r="G7" s="50" t="str">
        <f>IF(Income!$F7&gt;0,IF(Income!$E7="Each Month",Income!$F7,IF(ISNUMBER(FIND(LEFT(G$2,3),Income!$E7)),Income!$F7,"")))</f>
        <v/>
      </c>
      <c r="H7" s="50" t="str">
        <f>IF(Income!$F7&gt;0,IF(Income!$E7="Each Month",Income!$F7,IF(ISNUMBER(FIND(LEFT(H$2,3),Income!$E7)),Income!$F7,"")))</f>
        <v/>
      </c>
      <c r="I7" s="50" t="str">
        <f>IF(Income!$F7&gt;0,IF(Income!$E7="Each Month",Income!$F7,IF(ISNUMBER(FIND(LEFT(I$2,3),Income!$E7)),Income!$F7,"")))</f>
        <v/>
      </c>
      <c r="J7" s="50" t="str">
        <f>IF(Income!$F7&gt;0,IF(Income!$E7="Each Month",Income!$F7,IF(ISNUMBER(FIND(LEFT(J$2,3),Income!$E7)),Income!$F7,"")))</f>
        <v/>
      </c>
      <c r="K7" s="50" t="str">
        <f>IF(Income!$F7&gt;0,IF(Income!$E7="Each Month",Income!$F7,IF(ISNUMBER(FIND(LEFT(K$2,3),Income!$E7)),Income!$F7,"")))</f>
        <v/>
      </c>
      <c r="L7" s="50" t="str">
        <f>IF(Income!$F7&gt;0,IF(Income!$E7="Each Month",Income!$F7,IF(ISNUMBER(FIND(LEFT(L$2,3),Income!$E7)),Income!$F7,"")))</f>
        <v/>
      </c>
      <c r="M7" s="50" t="str">
        <f>IF(Income!$F7&gt;0,IF(Income!$E7="Each Month",Income!$F7,IF(ISNUMBER(FIND(LEFT(M$2,3),Income!$E7)),Income!$F7,"")))</f>
        <v/>
      </c>
      <c r="N7" s="50" t="str">
        <f>IF(Income!$F7&gt;0,IF(Income!$E7="Each Month",Income!$F7,IF(ISNUMBER(FIND(LEFT(N$2,3),Income!$E7)),Income!$F7,"")))</f>
        <v/>
      </c>
    </row>
    <row r="8" spans="2:14" ht="16.5" customHeight="1" x14ac:dyDescent="0.25">
      <c r="B8" s="49" t="str">
        <f>Income!B8</f>
        <v>Dividends 2</v>
      </c>
      <c r="C8" s="50" t="str">
        <f>IF(Income!$F8&gt;0,IF(Income!$E8="Each Month",Income!$F8,IF(ISNUMBER(FIND(LEFT(C$2,3),Income!$E8)),Income!$F8,"")))</f>
        <v/>
      </c>
      <c r="D8" s="50" t="str">
        <f>IF(Income!$F8&gt;0,IF(Income!$E8="Each Month",Income!$F8,IF(ISNUMBER(FIND(LEFT(D$2,3),Income!$E8)),Income!$F8,"")))</f>
        <v/>
      </c>
      <c r="E8" s="50" t="str">
        <f>IF(Income!$F8&gt;0,IF(Income!$E8="Each Month",Income!$F8,IF(ISNUMBER(FIND(LEFT(E$2,3),Income!$E8)),Income!$F8,"")))</f>
        <v/>
      </c>
      <c r="F8" s="50" t="str">
        <f>IF(Income!$F8&gt;0,IF(Income!$E8="Each Month",Income!$F8,IF(ISNUMBER(FIND(LEFT(F$2,3),Income!$E8)),Income!$F8,"")))</f>
        <v/>
      </c>
      <c r="G8" s="50" t="str">
        <f>IF(Income!$F8&gt;0,IF(Income!$E8="Each Month",Income!$F8,IF(ISNUMBER(FIND(LEFT(G$2,3),Income!$E8)),Income!$F8,"")))</f>
        <v/>
      </c>
      <c r="H8" s="50" t="str">
        <f>IF(Income!$F8&gt;0,IF(Income!$E8="Each Month",Income!$F8,IF(ISNUMBER(FIND(LEFT(H$2,3),Income!$E8)),Income!$F8,"")))</f>
        <v/>
      </c>
      <c r="I8" s="50" t="str">
        <f>IF(Income!$F8&gt;0,IF(Income!$E8="Each Month",Income!$F8,IF(ISNUMBER(FIND(LEFT(I$2,3),Income!$E8)),Income!$F8,"")))</f>
        <v/>
      </c>
      <c r="J8" s="50" t="str">
        <f>IF(Income!$F8&gt;0,IF(Income!$E8="Each Month",Income!$F8,IF(ISNUMBER(FIND(LEFT(J$2,3),Income!$E8)),Income!$F8,"")))</f>
        <v/>
      </c>
      <c r="K8" s="50" t="str">
        <f>IF(Income!$F8&gt;0,IF(Income!$E8="Each Month",Income!$F8,IF(ISNUMBER(FIND(LEFT(K$2,3),Income!$E8)),Income!$F8,"")))</f>
        <v/>
      </c>
      <c r="L8" s="50" t="str">
        <f>IF(Income!$F8&gt;0,IF(Income!$E8="Each Month",Income!$F8,IF(ISNUMBER(FIND(LEFT(L$2,3),Income!$E8)),Income!$F8,"")))</f>
        <v/>
      </c>
      <c r="M8" s="50" t="str">
        <f>IF(Income!$F8&gt;0,IF(Income!$E8="Each Month",Income!$F8,IF(ISNUMBER(FIND(LEFT(M$2,3),Income!$E8)),Income!$F8,"")))</f>
        <v/>
      </c>
      <c r="N8" s="50" t="str">
        <f>IF(Income!$F8&gt;0,IF(Income!$E8="Each Month",Income!$F8,IF(ISNUMBER(FIND(LEFT(N$2,3),Income!$E8)),Income!$F8,"")))</f>
        <v/>
      </c>
    </row>
    <row r="9" spans="2:14" ht="16.5" customHeight="1" x14ac:dyDescent="0.25">
      <c r="B9" s="49" t="str">
        <f>Income!B9</f>
        <v>Dividends 3</v>
      </c>
      <c r="C9" s="50" t="str">
        <f>IF(Income!$F9&gt;0,IF(Income!$E9="Each Month",Income!$F9,IF(ISNUMBER(FIND(LEFT(C$2,3),Income!$E9)),Income!$F9,"")))</f>
        <v/>
      </c>
      <c r="D9" s="50" t="str">
        <f>IF(Income!$F9&gt;0,IF(Income!$E9="Each Month",Income!$F9,IF(ISNUMBER(FIND(LEFT(D$2,3),Income!$E9)),Income!$F9,"")))</f>
        <v/>
      </c>
      <c r="E9" s="50" t="str">
        <f>IF(Income!$F9&gt;0,IF(Income!$E9="Each Month",Income!$F9,IF(ISNUMBER(FIND(LEFT(E$2,3),Income!$E9)),Income!$F9,"")))</f>
        <v/>
      </c>
      <c r="F9" s="50" t="str">
        <f>IF(Income!$F9&gt;0,IF(Income!$E9="Each Month",Income!$F9,IF(ISNUMBER(FIND(LEFT(F$2,3),Income!$E9)),Income!$F9,"")))</f>
        <v/>
      </c>
      <c r="G9" s="50" t="str">
        <f>IF(Income!$F9&gt;0,IF(Income!$E9="Each Month",Income!$F9,IF(ISNUMBER(FIND(LEFT(G$2,3),Income!$E9)),Income!$F9,"")))</f>
        <v/>
      </c>
      <c r="H9" s="50" t="str">
        <f>IF(Income!$F9&gt;0,IF(Income!$E9="Each Month",Income!$F9,IF(ISNUMBER(FIND(LEFT(H$2,3),Income!$E9)),Income!$F9,"")))</f>
        <v/>
      </c>
      <c r="I9" s="50" t="str">
        <f>IF(Income!$F9&gt;0,IF(Income!$E9="Each Month",Income!$F9,IF(ISNUMBER(FIND(LEFT(I$2,3),Income!$E9)),Income!$F9,"")))</f>
        <v/>
      </c>
      <c r="J9" s="50" t="str">
        <f>IF(Income!$F9&gt;0,IF(Income!$E9="Each Month",Income!$F9,IF(ISNUMBER(FIND(LEFT(J$2,3),Income!$E9)),Income!$F9,"")))</f>
        <v/>
      </c>
      <c r="K9" s="50" t="str">
        <f>IF(Income!$F9&gt;0,IF(Income!$E9="Each Month",Income!$F9,IF(ISNUMBER(FIND(LEFT(K$2,3),Income!$E9)),Income!$F9,"")))</f>
        <v/>
      </c>
      <c r="L9" s="50" t="str">
        <f>IF(Income!$F9&gt;0,IF(Income!$E9="Each Month",Income!$F9,IF(ISNUMBER(FIND(LEFT(L$2,3),Income!$E9)),Income!$F9,"")))</f>
        <v/>
      </c>
      <c r="M9" s="50" t="str">
        <f>IF(Income!$F9&gt;0,IF(Income!$E9="Each Month",Income!$F9,IF(ISNUMBER(FIND(LEFT(M$2,3),Income!$E9)),Income!$F9,"")))</f>
        <v/>
      </c>
      <c r="N9" s="50" t="str">
        <f>IF(Income!$F9&gt;0,IF(Income!$E9="Each Month",Income!$F9,IF(ISNUMBER(FIND(LEFT(N$2,3),Income!$E9)),Income!$F9,"")))</f>
        <v/>
      </c>
    </row>
    <row r="10" spans="2:14" ht="16.5" customHeight="1" x14ac:dyDescent="0.25">
      <c r="B10" s="49" t="str">
        <f>Income!B10</f>
        <v>Distributions 1</v>
      </c>
      <c r="C10" s="50" t="str">
        <f>IF(Income!$F10&gt;0,IF(Income!$E10="Each Month",Income!$F10,IF(ISNUMBER(FIND(LEFT(C$2,3),Income!$E10)),Income!$F10,"")))</f>
        <v/>
      </c>
      <c r="D10" s="50" t="str">
        <f>IF(Income!$F10&gt;0,IF(Income!$E10="Each Month",Income!$F10,IF(ISNUMBER(FIND(LEFT(D$2,3),Income!$E10)),Income!$F10,"")))</f>
        <v/>
      </c>
      <c r="E10" s="50" t="str">
        <f>IF(Income!$F10&gt;0,IF(Income!$E10="Each Month",Income!$F10,IF(ISNUMBER(FIND(LEFT(E$2,3),Income!$E10)),Income!$F10,"")))</f>
        <v/>
      </c>
      <c r="F10" s="50" t="str">
        <f>IF(Income!$F10&gt;0,IF(Income!$E10="Each Month",Income!$F10,IF(ISNUMBER(FIND(LEFT(F$2,3),Income!$E10)),Income!$F10,"")))</f>
        <v/>
      </c>
      <c r="G10" s="50" t="str">
        <f>IF(Income!$F10&gt;0,IF(Income!$E10="Each Month",Income!$F10,IF(ISNUMBER(FIND(LEFT(G$2,3),Income!$E10)),Income!$F10,"")))</f>
        <v/>
      </c>
      <c r="H10" s="50" t="str">
        <f>IF(Income!$F10&gt;0,IF(Income!$E10="Each Month",Income!$F10,IF(ISNUMBER(FIND(LEFT(H$2,3),Income!$E10)),Income!$F10,"")))</f>
        <v/>
      </c>
      <c r="I10" s="50" t="str">
        <f>IF(Income!$F10&gt;0,IF(Income!$E10="Each Month",Income!$F10,IF(ISNUMBER(FIND(LEFT(I$2,3),Income!$E10)),Income!$F10,"")))</f>
        <v/>
      </c>
      <c r="J10" s="50" t="str">
        <f>IF(Income!$F10&gt;0,IF(Income!$E10="Each Month",Income!$F10,IF(ISNUMBER(FIND(LEFT(J$2,3),Income!$E10)),Income!$F10,"")))</f>
        <v/>
      </c>
      <c r="K10" s="50" t="str">
        <f>IF(Income!$F10&gt;0,IF(Income!$E10="Each Month",Income!$F10,IF(ISNUMBER(FIND(LEFT(K$2,3),Income!$E10)),Income!$F10,"")))</f>
        <v/>
      </c>
      <c r="L10" s="50" t="str">
        <f>IF(Income!$F10&gt;0,IF(Income!$E10="Each Month",Income!$F10,IF(ISNUMBER(FIND(LEFT(L$2,3),Income!$E10)),Income!$F10,"")))</f>
        <v/>
      </c>
      <c r="M10" s="50" t="str">
        <f>IF(Income!$F10&gt;0,IF(Income!$E10="Each Month",Income!$F10,IF(ISNUMBER(FIND(LEFT(M$2,3),Income!$E10)),Income!$F10,"")))</f>
        <v/>
      </c>
      <c r="N10" s="50" t="str">
        <f>IF(Income!$F10&gt;0,IF(Income!$E10="Each Month",Income!$F10,IF(ISNUMBER(FIND(LEFT(N$2,3),Income!$E10)),Income!$F10,"")))</f>
        <v/>
      </c>
    </row>
    <row r="11" spans="2:14" ht="16.5" customHeight="1" x14ac:dyDescent="0.25">
      <c r="B11" s="49" t="str">
        <f>Income!B11</f>
        <v>Distributions 2</v>
      </c>
      <c r="C11" s="50" t="str">
        <f>IF(Income!$F11&gt;0,IF(Income!$E11="Each Month",Income!$F11,IF(ISNUMBER(FIND(LEFT(C$2,3),Income!$E11)),Income!$F11,"")))</f>
        <v/>
      </c>
      <c r="D11" s="50" t="str">
        <f>IF(Income!$F11&gt;0,IF(Income!$E11="Each Month",Income!$F11,IF(ISNUMBER(FIND(LEFT(D$2,3),Income!$E11)),Income!$F11,"")))</f>
        <v/>
      </c>
      <c r="E11" s="50" t="str">
        <f>IF(Income!$F11&gt;0,IF(Income!$E11="Each Month",Income!$F11,IF(ISNUMBER(FIND(LEFT(E$2,3),Income!$E11)),Income!$F11,"")))</f>
        <v/>
      </c>
      <c r="F11" s="50" t="str">
        <f>IF(Income!$F11&gt;0,IF(Income!$E11="Each Month",Income!$F11,IF(ISNUMBER(FIND(LEFT(F$2,3),Income!$E11)),Income!$F11,"")))</f>
        <v/>
      </c>
      <c r="G11" s="50" t="str">
        <f>IF(Income!$F11&gt;0,IF(Income!$E11="Each Month",Income!$F11,IF(ISNUMBER(FIND(LEFT(G$2,3),Income!$E11)),Income!$F11,"")))</f>
        <v/>
      </c>
      <c r="H11" s="50" t="str">
        <f>IF(Income!$F11&gt;0,IF(Income!$E11="Each Month",Income!$F11,IF(ISNUMBER(FIND(LEFT(H$2,3),Income!$E11)),Income!$F11,"")))</f>
        <v/>
      </c>
      <c r="I11" s="50" t="str">
        <f>IF(Income!$F11&gt;0,IF(Income!$E11="Each Month",Income!$F11,IF(ISNUMBER(FIND(LEFT(I$2,3),Income!$E11)),Income!$F11,"")))</f>
        <v/>
      </c>
      <c r="J11" s="50" t="str">
        <f>IF(Income!$F11&gt;0,IF(Income!$E11="Each Month",Income!$F11,IF(ISNUMBER(FIND(LEFT(J$2,3),Income!$E11)),Income!$F11,"")))</f>
        <v/>
      </c>
      <c r="K11" s="50" t="str">
        <f>IF(Income!$F11&gt;0,IF(Income!$E11="Each Month",Income!$F11,IF(ISNUMBER(FIND(LEFT(K$2,3),Income!$E11)),Income!$F11,"")))</f>
        <v/>
      </c>
      <c r="L11" s="50" t="str">
        <f>IF(Income!$F11&gt;0,IF(Income!$E11="Each Month",Income!$F11,IF(ISNUMBER(FIND(LEFT(L$2,3),Income!$E11)),Income!$F11,"")))</f>
        <v/>
      </c>
      <c r="M11" s="50" t="str">
        <f>IF(Income!$F11&gt;0,IF(Income!$E11="Each Month",Income!$F11,IF(ISNUMBER(FIND(LEFT(M$2,3),Income!$E11)),Income!$F11,"")))</f>
        <v/>
      </c>
      <c r="N11" s="50" t="str">
        <f>IF(Income!$F11&gt;0,IF(Income!$E11="Each Month",Income!$F11,IF(ISNUMBER(FIND(LEFT(N$2,3),Income!$E11)),Income!$F11,"")))</f>
        <v/>
      </c>
    </row>
    <row r="12" spans="2:14" ht="16.5" customHeight="1" x14ac:dyDescent="0.25">
      <c r="B12" s="49" t="str">
        <f>Income!B12</f>
        <v>Distributions 3</v>
      </c>
      <c r="C12" s="50" t="str">
        <f>IF(Income!$F12&gt;0,IF(Income!$E12="Each Month",Income!$F12,IF(ISNUMBER(FIND(LEFT(C$2,3),Income!$E12)),Income!$F12,"")))</f>
        <v/>
      </c>
      <c r="D12" s="50" t="str">
        <f>IF(Income!$F12&gt;0,IF(Income!$E12="Each Month",Income!$F12,IF(ISNUMBER(FIND(LEFT(D$2,3),Income!$E12)),Income!$F12,"")))</f>
        <v/>
      </c>
      <c r="E12" s="50" t="str">
        <f>IF(Income!$F12&gt;0,IF(Income!$E12="Each Month",Income!$F12,IF(ISNUMBER(FIND(LEFT(E$2,3),Income!$E12)),Income!$F12,"")))</f>
        <v/>
      </c>
      <c r="F12" s="50" t="str">
        <f>IF(Income!$F12&gt;0,IF(Income!$E12="Each Month",Income!$F12,IF(ISNUMBER(FIND(LEFT(F$2,3),Income!$E12)),Income!$F12,"")))</f>
        <v/>
      </c>
      <c r="G12" s="50" t="str">
        <f>IF(Income!$F12&gt;0,IF(Income!$E12="Each Month",Income!$F12,IF(ISNUMBER(FIND(LEFT(G$2,3),Income!$E12)),Income!$F12,"")))</f>
        <v/>
      </c>
      <c r="H12" s="50" t="str">
        <f>IF(Income!$F12&gt;0,IF(Income!$E12="Each Month",Income!$F12,IF(ISNUMBER(FIND(LEFT(H$2,3),Income!$E12)),Income!$F12,"")))</f>
        <v/>
      </c>
      <c r="I12" s="50" t="str">
        <f>IF(Income!$F12&gt;0,IF(Income!$E12="Each Month",Income!$F12,IF(ISNUMBER(FIND(LEFT(I$2,3),Income!$E12)),Income!$F12,"")))</f>
        <v/>
      </c>
      <c r="J12" s="50" t="str">
        <f>IF(Income!$F12&gt;0,IF(Income!$E12="Each Month",Income!$F12,IF(ISNUMBER(FIND(LEFT(J$2,3),Income!$E12)),Income!$F12,"")))</f>
        <v/>
      </c>
      <c r="K12" s="50" t="str">
        <f>IF(Income!$F12&gt;0,IF(Income!$E12="Each Month",Income!$F12,IF(ISNUMBER(FIND(LEFT(K$2,3),Income!$E12)),Income!$F12,"")))</f>
        <v/>
      </c>
      <c r="L12" s="50" t="str">
        <f>IF(Income!$F12&gt;0,IF(Income!$E12="Each Month",Income!$F12,IF(ISNUMBER(FIND(LEFT(L$2,3),Income!$E12)),Income!$F12,"")))</f>
        <v/>
      </c>
      <c r="M12" s="50" t="str">
        <f>IF(Income!$F12&gt;0,IF(Income!$E12="Each Month",Income!$F12,IF(ISNUMBER(FIND(LEFT(M$2,3),Income!$E12)),Income!$F12,"")))</f>
        <v/>
      </c>
      <c r="N12" s="50" t="str">
        <f>IF(Income!$F12&gt;0,IF(Income!$E12="Each Month",Income!$F12,IF(ISNUMBER(FIND(LEFT(N$2,3),Income!$E12)),Income!$F12,"")))</f>
        <v/>
      </c>
    </row>
    <row r="13" spans="2:14" ht="16.5" customHeight="1" x14ac:dyDescent="0.25">
      <c r="B13" s="49" t="str">
        <f>Income!B13</f>
        <v>Rental Income 1</v>
      </c>
      <c r="C13" s="50" t="str">
        <f>IF(Income!$F13&gt;0,IF(Income!$E13="Each Month",Income!$F13,IF(ISNUMBER(FIND(LEFT(C$2,3),Income!$E13)),Income!$F13,"")))</f>
        <v/>
      </c>
      <c r="D13" s="50" t="str">
        <f>IF(Income!$F13&gt;0,IF(Income!$E13="Each Month",Income!$F13,IF(ISNUMBER(FIND(LEFT(D$2,3),Income!$E13)),Income!$F13,"")))</f>
        <v/>
      </c>
      <c r="E13" s="50" t="str">
        <f>IF(Income!$F13&gt;0,IF(Income!$E13="Each Month",Income!$F13,IF(ISNUMBER(FIND(LEFT(E$2,3),Income!$E13)),Income!$F13,"")))</f>
        <v/>
      </c>
      <c r="F13" s="50" t="str">
        <f>IF(Income!$F13&gt;0,IF(Income!$E13="Each Month",Income!$F13,IF(ISNUMBER(FIND(LEFT(F$2,3),Income!$E13)),Income!$F13,"")))</f>
        <v/>
      </c>
      <c r="G13" s="50" t="str">
        <f>IF(Income!$F13&gt;0,IF(Income!$E13="Each Month",Income!$F13,IF(ISNUMBER(FIND(LEFT(G$2,3),Income!$E13)),Income!$F13,"")))</f>
        <v/>
      </c>
      <c r="H13" s="50" t="str">
        <f>IF(Income!$F13&gt;0,IF(Income!$E13="Each Month",Income!$F13,IF(ISNUMBER(FIND(LEFT(H$2,3),Income!$E13)),Income!$F13,"")))</f>
        <v/>
      </c>
      <c r="I13" s="50" t="str">
        <f>IF(Income!$F13&gt;0,IF(Income!$E13="Each Month",Income!$F13,IF(ISNUMBER(FIND(LEFT(I$2,3),Income!$E13)),Income!$F13,"")))</f>
        <v/>
      </c>
      <c r="J13" s="50" t="str">
        <f>IF(Income!$F13&gt;0,IF(Income!$E13="Each Month",Income!$F13,IF(ISNUMBER(FIND(LEFT(J$2,3),Income!$E13)),Income!$F13,"")))</f>
        <v/>
      </c>
      <c r="K13" s="50" t="str">
        <f>IF(Income!$F13&gt;0,IF(Income!$E13="Each Month",Income!$F13,IF(ISNUMBER(FIND(LEFT(K$2,3),Income!$E13)),Income!$F13,"")))</f>
        <v/>
      </c>
      <c r="L13" s="50" t="str">
        <f>IF(Income!$F13&gt;0,IF(Income!$E13="Each Month",Income!$F13,IF(ISNUMBER(FIND(LEFT(L$2,3),Income!$E13)),Income!$F13,"")))</f>
        <v/>
      </c>
      <c r="M13" s="50" t="str">
        <f>IF(Income!$F13&gt;0,IF(Income!$E13="Each Month",Income!$F13,IF(ISNUMBER(FIND(LEFT(M$2,3),Income!$E13)),Income!$F13,"")))</f>
        <v/>
      </c>
      <c r="N13" s="50" t="str">
        <f>IF(Income!$F13&gt;0,IF(Income!$E13="Each Month",Income!$F13,IF(ISNUMBER(FIND(LEFT(N$2,3),Income!$E13)),Income!$F13,"")))</f>
        <v/>
      </c>
    </row>
    <row r="14" spans="2:14" ht="16.5" customHeight="1" x14ac:dyDescent="0.25">
      <c r="B14" s="49" t="str">
        <f>Income!B14</f>
        <v>Rental Income 2</v>
      </c>
      <c r="C14" s="50" t="str">
        <f>IF(Income!$F14&gt;0,IF(Income!$E14="Each Month",Income!$F14,IF(ISNUMBER(FIND(LEFT(C$2,3),Income!$E14)),Income!$F14,"")))</f>
        <v/>
      </c>
      <c r="D14" s="50" t="str">
        <f>IF(Income!$F14&gt;0,IF(Income!$E14="Each Month",Income!$F14,IF(ISNUMBER(FIND(LEFT(D$2,3),Income!$E14)),Income!$F14,"")))</f>
        <v/>
      </c>
      <c r="E14" s="50" t="str">
        <f>IF(Income!$F14&gt;0,IF(Income!$E14="Each Month",Income!$F14,IF(ISNUMBER(FIND(LEFT(E$2,3),Income!$E14)),Income!$F14,"")))</f>
        <v/>
      </c>
      <c r="F14" s="50" t="str">
        <f>IF(Income!$F14&gt;0,IF(Income!$E14="Each Month",Income!$F14,IF(ISNUMBER(FIND(LEFT(F$2,3),Income!$E14)),Income!$F14,"")))</f>
        <v/>
      </c>
      <c r="G14" s="50" t="str">
        <f>IF(Income!$F14&gt;0,IF(Income!$E14="Each Month",Income!$F14,IF(ISNUMBER(FIND(LEFT(G$2,3),Income!$E14)),Income!$F14,"")))</f>
        <v/>
      </c>
      <c r="H14" s="50" t="str">
        <f>IF(Income!$F14&gt;0,IF(Income!$E14="Each Month",Income!$F14,IF(ISNUMBER(FIND(LEFT(H$2,3),Income!$E14)),Income!$F14,"")))</f>
        <v/>
      </c>
      <c r="I14" s="50" t="str">
        <f>IF(Income!$F14&gt;0,IF(Income!$E14="Each Month",Income!$F14,IF(ISNUMBER(FIND(LEFT(I$2,3),Income!$E14)),Income!$F14,"")))</f>
        <v/>
      </c>
      <c r="J14" s="50" t="str">
        <f>IF(Income!$F14&gt;0,IF(Income!$E14="Each Month",Income!$F14,IF(ISNUMBER(FIND(LEFT(J$2,3),Income!$E14)),Income!$F14,"")))</f>
        <v/>
      </c>
      <c r="K14" s="50" t="str">
        <f>IF(Income!$F14&gt;0,IF(Income!$E14="Each Month",Income!$F14,IF(ISNUMBER(FIND(LEFT(K$2,3),Income!$E14)),Income!$F14,"")))</f>
        <v/>
      </c>
      <c r="L14" s="50" t="str">
        <f>IF(Income!$F14&gt;0,IF(Income!$E14="Each Month",Income!$F14,IF(ISNUMBER(FIND(LEFT(L$2,3),Income!$E14)),Income!$F14,"")))</f>
        <v/>
      </c>
      <c r="M14" s="50" t="str">
        <f>IF(Income!$F14&gt;0,IF(Income!$E14="Each Month",Income!$F14,IF(ISNUMBER(FIND(LEFT(M$2,3),Income!$E14)),Income!$F14,"")))</f>
        <v/>
      </c>
      <c r="N14" s="50" t="str">
        <f>IF(Income!$F14&gt;0,IF(Income!$E14="Each Month",Income!$F14,IF(ISNUMBER(FIND(LEFT(N$2,3),Income!$E14)),Income!$F14,"")))</f>
        <v/>
      </c>
    </row>
    <row r="15" spans="2:14" ht="16.5" customHeight="1" x14ac:dyDescent="0.25">
      <c r="B15" s="49" t="str">
        <f>Income!B15</f>
        <v>Rental Income 3</v>
      </c>
      <c r="C15" s="50" t="str">
        <f>IF(Income!$F15&gt;0,IF(Income!$E15="Each Month",Income!$F15,IF(ISNUMBER(FIND(LEFT(C$2,3),Income!$E15)),Income!$F15,"")))</f>
        <v/>
      </c>
      <c r="D15" s="50" t="str">
        <f>IF(Income!$F15&gt;0,IF(Income!$E15="Each Month",Income!$F15,IF(ISNUMBER(FIND(LEFT(D$2,3),Income!$E15)),Income!$F15,"")))</f>
        <v/>
      </c>
      <c r="E15" s="50" t="str">
        <f>IF(Income!$F15&gt;0,IF(Income!$E15="Each Month",Income!$F15,IF(ISNUMBER(FIND(LEFT(E$2,3),Income!$E15)),Income!$F15,"")))</f>
        <v/>
      </c>
      <c r="F15" s="50" t="str">
        <f>IF(Income!$F15&gt;0,IF(Income!$E15="Each Month",Income!$F15,IF(ISNUMBER(FIND(LEFT(F$2,3),Income!$E15)),Income!$F15,"")))</f>
        <v/>
      </c>
      <c r="G15" s="50" t="str">
        <f>IF(Income!$F15&gt;0,IF(Income!$E15="Each Month",Income!$F15,IF(ISNUMBER(FIND(LEFT(G$2,3),Income!$E15)),Income!$F15,"")))</f>
        <v/>
      </c>
      <c r="H15" s="50" t="str">
        <f>IF(Income!$F15&gt;0,IF(Income!$E15="Each Month",Income!$F15,IF(ISNUMBER(FIND(LEFT(H$2,3),Income!$E15)),Income!$F15,"")))</f>
        <v/>
      </c>
      <c r="I15" s="50" t="str">
        <f>IF(Income!$F15&gt;0,IF(Income!$E15="Each Month",Income!$F15,IF(ISNUMBER(FIND(LEFT(I$2,3),Income!$E15)),Income!$F15,"")))</f>
        <v/>
      </c>
      <c r="J15" s="50" t="str">
        <f>IF(Income!$F15&gt;0,IF(Income!$E15="Each Month",Income!$F15,IF(ISNUMBER(FIND(LEFT(J$2,3),Income!$E15)),Income!$F15,"")))</f>
        <v/>
      </c>
      <c r="K15" s="50" t="str">
        <f>IF(Income!$F15&gt;0,IF(Income!$E15="Each Month",Income!$F15,IF(ISNUMBER(FIND(LEFT(K$2,3),Income!$E15)),Income!$F15,"")))</f>
        <v/>
      </c>
      <c r="L15" s="50" t="str">
        <f>IF(Income!$F15&gt;0,IF(Income!$E15="Each Month",Income!$F15,IF(ISNUMBER(FIND(LEFT(L$2,3),Income!$E15)),Income!$F15,"")))</f>
        <v/>
      </c>
      <c r="M15" s="50" t="str">
        <f>IF(Income!$F15&gt;0,IF(Income!$E15="Each Month",Income!$F15,IF(ISNUMBER(FIND(LEFT(M$2,3),Income!$E15)),Income!$F15,"")))</f>
        <v/>
      </c>
      <c r="N15" s="50" t="str">
        <f>IF(Income!$F15&gt;0,IF(Income!$E15="Each Month",Income!$F15,IF(ISNUMBER(FIND(LEFT(N$2,3),Income!$E15)),Income!$F15,"")))</f>
        <v/>
      </c>
    </row>
    <row r="16" spans="2:14" ht="16.5" customHeight="1" x14ac:dyDescent="0.25">
      <c r="B16" s="49" t="str">
        <f>Income!B16</f>
        <v>Pension 1</v>
      </c>
      <c r="C16" s="50" t="str">
        <f>IF(Income!$F16&gt;0,IF(Income!$E16="Each Month",Income!$F16,IF(ISNUMBER(FIND(LEFT(C$2,3),Income!$E16)),Income!$F16,"")))</f>
        <v/>
      </c>
      <c r="D16" s="50" t="str">
        <f>IF(Income!$F16&gt;0,IF(Income!$E16="Each Month",Income!$F16,IF(ISNUMBER(FIND(LEFT(D$2,3),Income!$E16)),Income!$F16,"")))</f>
        <v/>
      </c>
      <c r="E16" s="50" t="str">
        <f>IF(Income!$F16&gt;0,IF(Income!$E16="Each Month",Income!$F16,IF(ISNUMBER(FIND(LEFT(E$2,3),Income!$E16)),Income!$F16,"")))</f>
        <v/>
      </c>
      <c r="F16" s="50" t="str">
        <f>IF(Income!$F16&gt;0,IF(Income!$E16="Each Month",Income!$F16,IF(ISNUMBER(FIND(LEFT(F$2,3),Income!$E16)),Income!$F16,"")))</f>
        <v/>
      </c>
      <c r="G16" s="50" t="str">
        <f>IF(Income!$F16&gt;0,IF(Income!$E16="Each Month",Income!$F16,IF(ISNUMBER(FIND(LEFT(G$2,3),Income!$E16)),Income!$F16,"")))</f>
        <v/>
      </c>
      <c r="H16" s="50" t="str">
        <f>IF(Income!$F16&gt;0,IF(Income!$E16="Each Month",Income!$F16,IF(ISNUMBER(FIND(LEFT(H$2,3),Income!$E16)),Income!$F16,"")))</f>
        <v/>
      </c>
      <c r="I16" s="50" t="str">
        <f>IF(Income!$F16&gt;0,IF(Income!$E16="Each Month",Income!$F16,IF(ISNUMBER(FIND(LEFT(I$2,3),Income!$E16)),Income!$F16,"")))</f>
        <v/>
      </c>
      <c r="J16" s="50" t="str">
        <f>IF(Income!$F16&gt;0,IF(Income!$E16="Each Month",Income!$F16,IF(ISNUMBER(FIND(LEFT(J$2,3),Income!$E16)),Income!$F16,"")))</f>
        <v/>
      </c>
      <c r="K16" s="50" t="str">
        <f>IF(Income!$F16&gt;0,IF(Income!$E16="Each Month",Income!$F16,IF(ISNUMBER(FIND(LEFT(K$2,3),Income!$E16)),Income!$F16,"")))</f>
        <v/>
      </c>
      <c r="L16" s="50" t="str">
        <f>IF(Income!$F16&gt;0,IF(Income!$E16="Each Month",Income!$F16,IF(ISNUMBER(FIND(LEFT(L$2,3),Income!$E16)),Income!$F16,"")))</f>
        <v/>
      </c>
      <c r="M16" s="50" t="str">
        <f>IF(Income!$F16&gt;0,IF(Income!$E16="Each Month",Income!$F16,IF(ISNUMBER(FIND(LEFT(M$2,3),Income!$E16)),Income!$F16,"")))</f>
        <v/>
      </c>
      <c r="N16" s="50" t="str">
        <f>IF(Income!$F16&gt;0,IF(Income!$E16="Each Month",Income!$F16,IF(ISNUMBER(FIND(LEFT(N$2,3),Income!$E16)),Income!$F16,"")))</f>
        <v/>
      </c>
    </row>
    <row r="17" spans="2:14" ht="16.5" customHeight="1" x14ac:dyDescent="0.25">
      <c r="B17" s="49" t="str">
        <f>Income!B17</f>
        <v>Pension 2</v>
      </c>
      <c r="C17" s="50" t="str">
        <f>IF(Income!$F17&gt;0,IF(Income!$E17="Each Month",Income!$F17,IF(ISNUMBER(FIND(LEFT(C$2,3),Income!$E17)),Income!$F17,"")))</f>
        <v/>
      </c>
      <c r="D17" s="50" t="str">
        <f>IF(Income!$F17&gt;0,IF(Income!$E17="Each Month",Income!$F17,IF(ISNUMBER(FIND(LEFT(D$2,3),Income!$E17)),Income!$F17,"")))</f>
        <v/>
      </c>
      <c r="E17" s="50" t="str">
        <f>IF(Income!$F17&gt;0,IF(Income!$E17="Each Month",Income!$F17,IF(ISNUMBER(FIND(LEFT(E$2,3),Income!$E17)),Income!$F17,"")))</f>
        <v/>
      </c>
      <c r="F17" s="50" t="str">
        <f>IF(Income!$F17&gt;0,IF(Income!$E17="Each Month",Income!$F17,IF(ISNUMBER(FIND(LEFT(F$2,3),Income!$E17)),Income!$F17,"")))</f>
        <v/>
      </c>
      <c r="G17" s="50" t="str">
        <f>IF(Income!$F17&gt;0,IF(Income!$E17="Each Month",Income!$F17,IF(ISNUMBER(FIND(LEFT(G$2,3),Income!$E17)),Income!$F17,"")))</f>
        <v/>
      </c>
      <c r="H17" s="50" t="str">
        <f>IF(Income!$F17&gt;0,IF(Income!$E17="Each Month",Income!$F17,IF(ISNUMBER(FIND(LEFT(H$2,3),Income!$E17)),Income!$F17,"")))</f>
        <v/>
      </c>
      <c r="I17" s="50" t="str">
        <f>IF(Income!$F17&gt;0,IF(Income!$E17="Each Month",Income!$F17,IF(ISNUMBER(FIND(LEFT(I$2,3),Income!$E17)),Income!$F17,"")))</f>
        <v/>
      </c>
      <c r="J17" s="50" t="str">
        <f>IF(Income!$F17&gt;0,IF(Income!$E17="Each Month",Income!$F17,IF(ISNUMBER(FIND(LEFT(J$2,3),Income!$E17)),Income!$F17,"")))</f>
        <v/>
      </c>
      <c r="K17" s="50" t="str">
        <f>IF(Income!$F17&gt;0,IF(Income!$E17="Each Month",Income!$F17,IF(ISNUMBER(FIND(LEFT(K$2,3),Income!$E17)),Income!$F17,"")))</f>
        <v/>
      </c>
      <c r="L17" s="50" t="str">
        <f>IF(Income!$F17&gt;0,IF(Income!$E17="Each Month",Income!$F17,IF(ISNUMBER(FIND(LEFT(L$2,3),Income!$E17)),Income!$F17,"")))</f>
        <v/>
      </c>
      <c r="M17" s="50" t="str">
        <f>IF(Income!$F17&gt;0,IF(Income!$E17="Each Month",Income!$F17,IF(ISNUMBER(FIND(LEFT(M$2,3),Income!$E17)),Income!$F17,"")))</f>
        <v/>
      </c>
      <c r="N17" s="50" t="str">
        <f>IF(Income!$F17&gt;0,IF(Income!$E17="Each Month",Income!$F17,IF(ISNUMBER(FIND(LEFT(N$2,3),Income!$E17)),Income!$F17,"")))</f>
        <v/>
      </c>
    </row>
    <row r="18" spans="2:14" ht="16.5" customHeight="1" x14ac:dyDescent="0.25">
      <c r="B18" s="49" t="str">
        <f>Income!B18</f>
        <v>Other</v>
      </c>
      <c r="C18" s="50" t="str">
        <f>IF(Income!$F18&gt;0,IF(Income!$E18="Each Month",Income!$F18,IF(ISNUMBER(FIND(LEFT(C$2,3),Income!$E18)),Income!$F18,"")))</f>
        <v/>
      </c>
      <c r="D18" s="50" t="str">
        <f>IF(Income!$F18&gt;0,IF(Income!$E18="Each Month",Income!$F18,IF(ISNUMBER(FIND(LEFT(D$2,3),Income!$E18)),Income!$F18,"")))</f>
        <v/>
      </c>
      <c r="E18" s="50" t="str">
        <f>IF(Income!$F18&gt;0,IF(Income!$E18="Each Month",Income!$F18,IF(ISNUMBER(FIND(LEFT(E$2,3),Income!$E18)),Income!$F18,"")))</f>
        <v/>
      </c>
      <c r="F18" s="50" t="str">
        <f>IF(Income!$F18&gt;0,IF(Income!$E18="Each Month",Income!$F18,IF(ISNUMBER(FIND(LEFT(F$2,3),Income!$E18)),Income!$F18,"")))</f>
        <v/>
      </c>
      <c r="G18" s="50" t="str">
        <f>IF(Income!$F18&gt;0,IF(Income!$E18="Each Month",Income!$F18,IF(ISNUMBER(FIND(LEFT(G$2,3),Income!$E18)),Income!$F18,"")))</f>
        <v/>
      </c>
      <c r="H18" s="50" t="str">
        <f>IF(Income!$F18&gt;0,IF(Income!$E18="Each Month",Income!$F18,IF(ISNUMBER(FIND(LEFT(H$2,3),Income!$E18)),Income!$F18,"")))</f>
        <v/>
      </c>
      <c r="I18" s="50" t="str">
        <f>IF(Income!$F18&gt;0,IF(Income!$E18="Each Month",Income!$F18,IF(ISNUMBER(FIND(LEFT(I$2,3),Income!$E18)),Income!$F18,"")))</f>
        <v/>
      </c>
      <c r="J18" s="50" t="str">
        <f>IF(Income!$F18&gt;0,IF(Income!$E18="Each Month",Income!$F18,IF(ISNUMBER(FIND(LEFT(J$2,3),Income!$E18)),Income!$F18,"")))</f>
        <v/>
      </c>
      <c r="K18" s="50" t="str">
        <f>IF(Income!$F18&gt;0,IF(Income!$E18="Each Month",Income!$F18,IF(ISNUMBER(FIND(LEFT(K$2,3),Income!$E18)),Income!$F18,"")))</f>
        <v/>
      </c>
      <c r="L18" s="50" t="str">
        <f>IF(Income!$F18&gt;0,IF(Income!$E18="Each Month",Income!$F18,IF(ISNUMBER(FIND(LEFT(L$2,3),Income!$E18)),Income!$F18,"")))</f>
        <v/>
      </c>
      <c r="M18" s="50" t="str">
        <f>IF(Income!$F18&gt;0,IF(Income!$E18="Each Month",Income!$F18,IF(ISNUMBER(FIND(LEFT(M$2,3),Income!$E18)),Income!$F18,"")))</f>
        <v/>
      </c>
      <c r="N18" s="50" t="str">
        <f>IF(Income!$F18&gt;0,IF(Income!$E18="Each Month",Income!$F18,IF(ISNUMBER(FIND(LEFT(N$2,3),Income!$E18)),Income!$F18,"")))</f>
        <v/>
      </c>
    </row>
    <row r="19" spans="2:14" ht="16.5" customHeight="1" x14ac:dyDescent="0.25">
      <c r="B19" s="49" t="str">
        <f>Income!B19</f>
        <v>Other</v>
      </c>
      <c r="C19" s="50" t="str">
        <f>IF(Income!$F19&gt;0,IF(Income!$E19="Each Month",Income!$F19,IF(ISNUMBER(FIND(LEFT(C$2,3),Income!$E19)),Income!$F19,"")))</f>
        <v/>
      </c>
      <c r="D19" s="50" t="str">
        <f>IF(Income!$F19&gt;0,IF(Income!$E19="Each Month",Income!$F19,IF(ISNUMBER(FIND(LEFT(D$2,3),Income!$E19)),Income!$F19,"")))</f>
        <v/>
      </c>
      <c r="E19" s="50" t="str">
        <f>IF(Income!$F19&gt;0,IF(Income!$E19="Each Month",Income!$F19,IF(ISNUMBER(FIND(LEFT(E$2,3),Income!$E19)),Income!$F19,"")))</f>
        <v/>
      </c>
      <c r="F19" s="50" t="str">
        <f>IF(Income!$F19&gt;0,IF(Income!$E19="Each Month",Income!$F19,IF(ISNUMBER(FIND(LEFT(F$2,3),Income!$E19)),Income!$F19,"")))</f>
        <v/>
      </c>
      <c r="G19" s="50" t="str">
        <f>IF(Income!$F19&gt;0,IF(Income!$E19="Each Month",Income!$F19,IF(ISNUMBER(FIND(LEFT(G$2,3),Income!$E19)),Income!$F19,"")))</f>
        <v/>
      </c>
      <c r="H19" s="50" t="str">
        <f>IF(Income!$F19&gt;0,IF(Income!$E19="Each Month",Income!$F19,IF(ISNUMBER(FIND(LEFT(H$2,3),Income!$E19)),Income!$F19,"")))</f>
        <v/>
      </c>
      <c r="I19" s="50" t="str">
        <f>IF(Income!$F19&gt;0,IF(Income!$E19="Each Month",Income!$F19,IF(ISNUMBER(FIND(LEFT(I$2,3),Income!$E19)),Income!$F19,"")))</f>
        <v/>
      </c>
      <c r="J19" s="50" t="str">
        <f>IF(Income!$F19&gt;0,IF(Income!$E19="Each Month",Income!$F19,IF(ISNUMBER(FIND(LEFT(J$2,3),Income!$E19)),Income!$F19,"")))</f>
        <v/>
      </c>
      <c r="K19" s="50" t="str">
        <f>IF(Income!$F19&gt;0,IF(Income!$E19="Each Month",Income!$F19,IF(ISNUMBER(FIND(LEFT(K$2,3),Income!$E19)),Income!$F19,"")))</f>
        <v/>
      </c>
      <c r="L19" s="50" t="str">
        <f>IF(Income!$F19&gt;0,IF(Income!$E19="Each Month",Income!$F19,IF(ISNUMBER(FIND(LEFT(L$2,3),Income!$E19)),Income!$F19,"")))</f>
        <v/>
      </c>
      <c r="M19" s="50" t="str">
        <f>IF(Income!$F19&gt;0,IF(Income!$E19="Each Month",Income!$F19,IF(ISNUMBER(FIND(LEFT(M$2,3),Income!$E19)),Income!$F19,"")))</f>
        <v/>
      </c>
      <c r="N19" s="50" t="str">
        <f>IF(Income!$F19&gt;0,IF(Income!$E19="Each Month",Income!$F19,IF(ISNUMBER(FIND(LEFT(N$2,3),Income!$E19)),Income!$F19,"")))</f>
        <v/>
      </c>
    </row>
    <row r="20" spans="2:14" ht="16.5" customHeight="1" x14ac:dyDescent="0.25">
      <c r="B20" s="49" t="str">
        <f>Income!B20</f>
        <v>Other</v>
      </c>
      <c r="C20" s="50" t="str">
        <f>IF(Income!$F20&gt;0,IF(Income!$E20="Each Month",Income!$F20,IF(ISNUMBER(FIND(LEFT(C$2,3),Income!$E20)),Income!$F20,"")))</f>
        <v/>
      </c>
      <c r="D20" s="50" t="str">
        <f>IF(Income!$F20&gt;0,IF(Income!$E20="Each Month",Income!$F20,IF(ISNUMBER(FIND(LEFT(D$2,3),Income!$E20)),Income!$F20,"")))</f>
        <v/>
      </c>
      <c r="E20" s="50" t="str">
        <f>IF(Income!$F20&gt;0,IF(Income!$E20="Each Month",Income!$F20,IF(ISNUMBER(FIND(LEFT(E$2,3),Income!$E20)),Income!$F20,"")))</f>
        <v/>
      </c>
      <c r="F20" s="50" t="str">
        <f>IF(Income!$F20&gt;0,IF(Income!$E20="Each Month",Income!$F20,IF(ISNUMBER(FIND(LEFT(F$2,3),Income!$E20)),Income!$F20,"")))</f>
        <v/>
      </c>
      <c r="G20" s="50" t="str">
        <f>IF(Income!$F20&gt;0,IF(Income!$E20="Each Month",Income!$F20,IF(ISNUMBER(FIND(LEFT(G$2,3),Income!$E20)),Income!$F20,"")))</f>
        <v/>
      </c>
      <c r="H20" s="50" t="str">
        <f>IF(Income!$F20&gt;0,IF(Income!$E20="Each Month",Income!$F20,IF(ISNUMBER(FIND(LEFT(H$2,3),Income!$E20)),Income!$F20,"")))</f>
        <v/>
      </c>
      <c r="I20" s="50" t="str">
        <f>IF(Income!$F20&gt;0,IF(Income!$E20="Each Month",Income!$F20,IF(ISNUMBER(FIND(LEFT(I$2,3),Income!$E20)),Income!$F20,"")))</f>
        <v/>
      </c>
      <c r="J20" s="50" t="str">
        <f>IF(Income!$F20&gt;0,IF(Income!$E20="Each Month",Income!$F20,IF(ISNUMBER(FIND(LEFT(J$2,3),Income!$E20)),Income!$F20,"")))</f>
        <v/>
      </c>
      <c r="K20" s="50" t="str">
        <f>IF(Income!$F20&gt;0,IF(Income!$E20="Each Month",Income!$F20,IF(ISNUMBER(FIND(LEFT(K$2,3),Income!$E20)),Income!$F20,"")))</f>
        <v/>
      </c>
      <c r="L20" s="50" t="str">
        <f>IF(Income!$F20&gt;0,IF(Income!$E20="Each Month",Income!$F20,IF(ISNUMBER(FIND(LEFT(L$2,3),Income!$E20)),Income!$F20,"")))</f>
        <v/>
      </c>
      <c r="M20" s="50" t="str">
        <f>IF(Income!$F20&gt;0,IF(Income!$E20="Each Month",Income!$F20,IF(ISNUMBER(FIND(LEFT(M$2,3),Income!$E20)),Income!$F20,"")))</f>
        <v/>
      </c>
      <c r="N20" s="50" t="str">
        <f>IF(Income!$F20&gt;0,IF(Income!$E20="Each Month",Income!$F20,IF(ISNUMBER(FIND(LEFT(N$2,3),Income!$E20)),Income!$F20,"")))</f>
        <v/>
      </c>
    </row>
    <row r="21" spans="2:14" ht="16.5" customHeight="1" x14ac:dyDescent="0.25">
      <c r="B21" s="49">
        <f>Income!B21</f>
        <v>0</v>
      </c>
      <c r="C21" s="50" t="str">
        <f>IF(Income!$F21&gt;0,IF(Income!$E21="Each Month",Income!$F21,IF(ISNUMBER(FIND(LEFT(C$2,3),Income!$E21)),Income!$F21,"")))</f>
        <v/>
      </c>
      <c r="D21" s="50" t="str">
        <f>IF(Income!$F21&gt;0,IF(Income!$E21="Each Month",Income!$F21,IF(ISNUMBER(FIND(LEFT(D$2,3),Income!$E21)),Income!$F21,"")))</f>
        <v/>
      </c>
      <c r="E21" s="50" t="str">
        <f>IF(Income!$F21&gt;0,IF(Income!$E21="Each Month",Income!$F21,IF(ISNUMBER(FIND(LEFT(E$2,3),Income!$E21)),Income!$F21,"")))</f>
        <v/>
      </c>
      <c r="F21" s="50" t="str">
        <f>IF(Income!$F21&gt;0,IF(Income!$E21="Each Month",Income!$F21,IF(ISNUMBER(FIND(LEFT(F$2,3),Income!$E21)),Income!$F21,"")))</f>
        <v/>
      </c>
      <c r="G21" s="50" t="str">
        <f>IF(Income!$F21&gt;0,IF(Income!$E21="Each Month",Income!$F21,IF(ISNUMBER(FIND(LEFT(G$2,3),Income!$E21)),Income!$F21,"")))</f>
        <v/>
      </c>
      <c r="H21" s="50" t="str">
        <f>IF(Income!$F21&gt;0,IF(Income!$E21="Each Month",Income!$F21,IF(ISNUMBER(FIND(LEFT(H$2,3),Income!$E21)),Income!$F21,"")))</f>
        <v/>
      </c>
      <c r="I21" s="50" t="str">
        <f>IF(Income!$F21&gt;0,IF(Income!$E21="Each Month",Income!$F21,IF(ISNUMBER(FIND(LEFT(I$2,3),Income!$E21)),Income!$F21,"")))</f>
        <v/>
      </c>
      <c r="J21" s="50" t="str">
        <f>IF(Income!$F21&gt;0,IF(Income!$E21="Each Month",Income!$F21,IF(ISNUMBER(FIND(LEFT(J$2,3),Income!$E21)),Income!$F21,"")))</f>
        <v/>
      </c>
      <c r="K21" s="50" t="str">
        <f>IF(Income!$F21&gt;0,IF(Income!$E21="Each Month",Income!$F21,IF(ISNUMBER(FIND(LEFT(K$2,3),Income!$E21)),Income!$F21,"")))</f>
        <v/>
      </c>
      <c r="L21" s="50" t="str">
        <f>IF(Income!$F21&gt;0,IF(Income!$E21="Each Month",Income!$F21,IF(ISNUMBER(FIND(LEFT(L$2,3),Income!$E21)),Income!$F21,"")))</f>
        <v/>
      </c>
      <c r="M21" s="50" t="str">
        <f>IF(Income!$F21&gt;0,IF(Income!$E21="Each Month",Income!$F21,IF(ISNUMBER(FIND(LEFT(M$2,3),Income!$E21)),Income!$F21,"")))</f>
        <v/>
      </c>
      <c r="N21" s="50" t="str">
        <f>IF(Income!$F21&gt;0,IF(Income!$E21="Each Month",Income!$F21,IF(ISNUMBER(FIND(LEFT(N$2,3),Income!$E21)),Income!$F21,"")))</f>
        <v/>
      </c>
    </row>
    <row r="22" spans="2:14" ht="16.5" customHeight="1" x14ac:dyDescent="0.25">
      <c r="B22" s="49">
        <f>Income!B22</f>
        <v>0</v>
      </c>
      <c r="C22" s="50" t="str">
        <f>IF(Income!$F22&gt;0,IF(Income!$E22="Each Month",Income!$F22,IF(ISNUMBER(FIND(LEFT(C$2,3),Income!$E22)),Income!$F22,"")))</f>
        <v/>
      </c>
      <c r="D22" s="50" t="str">
        <f>IF(Income!$F22&gt;0,IF(Income!$E22="Each Month",Income!$F22,IF(ISNUMBER(FIND(LEFT(D$2,3),Income!$E22)),Income!$F22,"")))</f>
        <v/>
      </c>
      <c r="E22" s="50" t="str">
        <f>IF(Income!$F22&gt;0,IF(Income!$E22="Each Month",Income!$F22,IF(ISNUMBER(FIND(LEFT(E$2,3),Income!$E22)),Income!$F22,"")))</f>
        <v/>
      </c>
      <c r="F22" s="50" t="str">
        <f>IF(Income!$F22&gt;0,IF(Income!$E22="Each Month",Income!$F22,IF(ISNUMBER(FIND(LEFT(F$2,3),Income!$E22)),Income!$F22,"")))</f>
        <v/>
      </c>
      <c r="G22" s="50" t="str">
        <f>IF(Income!$F22&gt;0,IF(Income!$E22="Each Month",Income!$F22,IF(ISNUMBER(FIND(LEFT(G$2,3),Income!$E22)),Income!$F22,"")))</f>
        <v/>
      </c>
      <c r="H22" s="50" t="str">
        <f>IF(Income!$F22&gt;0,IF(Income!$E22="Each Month",Income!$F22,IF(ISNUMBER(FIND(LEFT(H$2,3),Income!$E22)),Income!$F22,"")))</f>
        <v/>
      </c>
      <c r="I22" s="50" t="str">
        <f>IF(Income!$F22&gt;0,IF(Income!$E22="Each Month",Income!$F22,IF(ISNUMBER(FIND(LEFT(I$2,3),Income!$E22)),Income!$F22,"")))</f>
        <v/>
      </c>
      <c r="J22" s="50" t="str">
        <f>IF(Income!$F22&gt;0,IF(Income!$E22="Each Month",Income!$F22,IF(ISNUMBER(FIND(LEFT(J$2,3),Income!$E22)),Income!$F22,"")))</f>
        <v/>
      </c>
      <c r="K22" s="50" t="str">
        <f>IF(Income!$F22&gt;0,IF(Income!$E22="Each Month",Income!$F22,IF(ISNUMBER(FIND(LEFT(K$2,3),Income!$E22)),Income!$F22,"")))</f>
        <v/>
      </c>
      <c r="L22" s="50" t="str">
        <f>IF(Income!$F22&gt;0,IF(Income!$E22="Each Month",Income!$F22,IF(ISNUMBER(FIND(LEFT(L$2,3),Income!$E22)),Income!$F22,"")))</f>
        <v/>
      </c>
      <c r="M22" s="50" t="str">
        <f>IF(Income!$F22&gt;0,IF(Income!$E22="Each Month",Income!$F22,IF(ISNUMBER(FIND(LEFT(M$2,3),Income!$E22)),Income!$F22,"")))</f>
        <v/>
      </c>
      <c r="N22" s="50" t="str">
        <f>IF(Income!$F22&gt;0,IF(Income!$E22="Each Month",Income!$F22,IF(ISNUMBER(FIND(LEFT(N$2,3),Income!$E22)),Income!$F22,"")))</f>
        <v/>
      </c>
    </row>
    <row r="23" spans="2:14" ht="16.5" customHeight="1" x14ac:dyDescent="0.25">
      <c r="B23" s="49">
        <f>Income!B23</f>
        <v>0</v>
      </c>
      <c r="C23" s="50" t="str">
        <f>IF(Income!$F23&gt;0,IF(Income!$E23="Each Month",Income!$F23,IF(ISNUMBER(FIND(LEFT(C$2,3),Income!$E23)),Income!$F23,"")))</f>
        <v/>
      </c>
      <c r="D23" s="50" t="str">
        <f>IF(Income!$F23&gt;0,IF(Income!$E23="Each Month",Income!$F23,IF(ISNUMBER(FIND(LEFT(D$2,3),Income!$E23)),Income!$F23,"")))</f>
        <v/>
      </c>
      <c r="E23" s="50" t="str">
        <f>IF(Income!$F23&gt;0,IF(Income!$E23="Each Month",Income!$F23,IF(ISNUMBER(FIND(LEFT(E$2,3),Income!$E23)),Income!$F23,"")))</f>
        <v/>
      </c>
      <c r="F23" s="50" t="str">
        <f>IF(Income!$F23&gt;0,IF(Income!$E23="Each Month",Income!$F23,IF(ISNUMBER(FIND(LEFT(F$2,3),Income!$E23)),Income!$F23,"")))</f>
        <v/>
      </c>
      <c r="G23" s="50" t="str">
        <f>IF(Income!$F23&gt;0,IF(Income!$E23="Each Month",Income!$F23,IF(ISNUMBER(FIND(LEFT(G$2,3),Income!$E23)),Income!$F23,"")))</f>
        <v/>
      </c>
      <c r="H23" s="50" t="str">
        <f>IF(Income!$F23&gt;0,IF(Income!$E23="Each Month",Income!$F23,IF(ISNUMBER(FIND(LEFT(H$2,3),Income!$E23)),Income!$F23,"")))</f>
        <v/>
      </c>
      <c r="I23" s="50" t="str">
        <f>IF(Income!$F23&gt;0,IF(Income!$E23="Each Month",Income!$F23,IF(ISNUMBER(FIND(LEFT(I$2,3),Income!$E23)),Income!$F23,"")))</f>
        <v/>
      </c>
      <c r="J23" s="50" t="str">
        <f>IF(Income!$F23&gt;0,IF(Income!$E23="Each Month",Income!$F23,IF(ISNUMBER(FIND(LEFT(J$2,3),Income!$E23)),Income!$F23,"")))</f>
        <v/>
      </c>
      <c r="K23" s="50" t="str">
        <f>IF(Income!$F23&gt;0,IF(Income!$E23="Each Month",Income!$F23,IF(ISNUMBER(FIND(LEFT(K$2,3),Income!$E23)),Income!$F23,"")))</f>
        <v/>
      </c>
      <c r="L23" s="50" t="str">
        <f>IF(Income!$F23&gt;0,IF(Income!$E23="Each Month",Income!$F23,IF(ISNUMBER(FIND(LEFT(L$2,3),Income!$E23)),Income!$F23,"")))</f>
        <v/>
      </c>
      <c r="M23" s="50" t="str">
        <f>IF(Income!$F23&gt;0,IF(Income!$E23="Each Month",Income!$F23,IF(ISNUMBER(FIND(LEFT(M$2,3),Income!$E23)),Income!$F23,"")))</f>
        <v/>
      </c>
      <c r="N23" s="50" t="str">
        <f>IF(Income!$F23&gt;0,IF(Income!$E23="Each Month",Income!$F23,IF(ISNUMBER(FIND(LEFT(N$2,3),Income!$E23)),Income!$F23,"")))</f>
        <v/>
      </c>
    </row>
    <row r="24" spans="2:14" ht="16.5" customHeight="1" x14ac:dyDescent="0.25">
      <c r="B24" s="49">
        <f>Income!B24</f>
        <v>0</v>
      </c>
      <c r="C24" s="50" t="str">
        <f>IF(Income!$F24&gt;0,IF(Income!$E24="Each Month",Income!$F24,IF(ISNUMBER(FIND(LEFT(C$2,3),Income!$E24)),Income!$F24,"")))</f>
        <v/>
      </c>
      <c r="D24" s="50" t="str">
        <f>IF(Income!$F24&gt;0,IF(Income!$E24="Each Month",Income!$F24,IF(ISNUMBER(FIND(LEFT(D$2,3),Income!$E24)),Income!$F24,"")))</f>
        <v/>
      </c>
      <c r="E24" s="50" t="str">
        <f>IF(Income!$F24&gt;0,IF(Income!$E24="Each Month",Income!$F24,IF(ISNUMBER(FIND(LEFT(E$2,3),Income!$E24)),Income!$F24,"")))</f>
        <v/>
      </c>
      <c r="F24" s="50" t="str">
        <f>IF(Income!$F24&gt;0,IF(Income!$E24="Each Month",Income!$F24,IF(ISNUMBER(FIND(LEFT(F$2,3),Income!$E24)),Income!$F24,"")))</f>
        <v/>
      </c>
      <c r="G24" s="50" t="str">
        <f>IF(Income!$F24&gt;0,IF(Income!$E24="Each Month",Income!$F24,IF(ISNUMBER(FIND(LEFT(G$2,3),Income!$E24)),Income!$F24,"")))</f>
        <v/>
      </c>
      <c r="H24" s="50" t="str">
        <f>IF(Income!$F24&gt;0,IF(Income!$E24="Each Month",Income!$F24,IF(ISNUMBER(FIND(LEFT(H$2,3),Income!$E24)),Income!$F24,"")))</f>
        <v/>
      </c>
      <c r="I24" s="50" t="str">
        <f>IF(Income!$F24&gt;0,IF(Income!$E24="Each Month",Income!$F24,IF(ISNUMBER(FIND(LEFT(I$2,3),Income!$E24)),Income!$F24,"")))</f>
        <v/>
      </c>
      <c r="J24" s="50" t="str">
        <f>IF(Income!$F24&gt;0,IF(Income!$E24="Each Month",Income!$F24,IF(ISNUMBER(FIND(LEFT(J$2,3),Income!$E24)),Income!$F24,"")))</f>
        <v/>
      </c>
      <c r="K24" s="50" t="str">
        <f>IF(Income!$F24&gt;0,IF(Income!$E24="Each Month",Income!$F24,IF(ISNUMBER(FIND(LEFT(K$2,3),Income!$E24)),Income!$F24,"")))</f>
        <v/>
      </c>
      <c r="L24" s="50" t="str">
        <f>IF(Income!$F24&gt;0,IF(Income!$E24="Each Month",Income!$F24,IF(ISNUMBER(FIND(LEFT(L$2,3),Income!$E24)),Income!$F24,"")))</f>
        <v/>
      </c>
      <c r="M24" s="50" t="str">
        <f>IF(Income!$F24&gt;0,IF(Income!$E24="Each Month",Income!$F24,IF(ISNUMBER(FIND(LEFT(M$2,3),Income!$E24)),Income!$F24,"")))</f>
        <v/>
      </c>
      <c r="N24" s="50" t="str">
        <f>IF(Income!$F24&gt;0,IF(Income!$E24="Each Month",Income!$F24,IF(ISNUMBER(FIND(LEFT(N$2,3),Income!$E24)),Income!$F24,"")))</f>
        <v/>
      </c>
    </row>
    <row r="25" spans="2:14" ht="16.5" customHeight="1" x14ac:dyDescent="0.25">
      <c r="B25" s="49">
        <f>Income!B25</f>
        <v>0</v>
      </c>
      <c r="C25" s="50" t="str">
        <f>IF(Income!$F25&gt;0,IF(Income!$E25="Each Month",Income!$F25,IF(ISNUMBER(FIND(LEFT(C$2,3),Income!$E25)),Income!$F25,"")))</f>
        <v/>
      </c>
      <c r="D25" s="50" t="str">
        <f>IF(Income!$F25&gt;0,IF(Income!$E25="Each Month",Income!$F25,IF(ISNUMBER(FIND(LEFT(D$2,3),Income!$E25)),Income!$F25,"")))</f>
        <v/>
      </c>
      <c r="E25" s="50" t="str">
        <f>IF(Income!$F25&gt;0,IF(Income!$E25="Each Month",Income!$F25,IF(ISNUMBER(FIND(LEFT(E$2,3),Income!$E25)),Income!$F25,"")))</f>
        <v/>
      </c>
      <c r="F25" s="50" t="str">
        <f>IF(Income!$F25&gt;0,IF(Income!$E25="Each Month",Income!$F25,IF(ISNUMBER(FIND(LEFT(F$2,3),Income!$E25)),Income!$F25,"")))</f>
        <v/>
      </c>
      <c r="G25" s="50" t="str">
        <f>IF(Income!$F25&gt;0,IF(Income!$E25="Each Month",Income!$F25,IF(ISNUMBER(FIND(LEFT(G$2,3),Income!$E25)),Income!$F25,"")))</f>
        <v/>
      </c>
      <c r="H25" s="50" t="str">
        <f>IF(Income!$F25&gt;0,IF(Income!$E25="Each Month",Income!$F25,IF(ISNUMBER(FIND(LEFT(H$2,3),Income!$E25)),Income!$F25,"")))</f>
        <v/>
      </c>
      <c r="I25" s="50" t="str">
        <f>IF(Income!$F25&gt;0,IF(Income!$E25="Each Month",Income!$F25,IF(ISNUMBER(FIND(LEFT(I$2,3),Income!$E25)),Income!$F25,"")))</f>
        <v/>
      </c>
      <c r="J25" s="50" t="str">
        <f>IF(Income!$F25&gt;0,IF(Income!$E25="Each Month",Income!$F25,IF(ISNUMBER(FIND(LEFT(J$2,3),Income!$E25)),Income!$F25,"")))</f>
        <v/>
      </c>
      <c r="K25" s="50" t="str">
        <f>IF(Income!$F25&gt;0,IF(Income!$E25="Each Month",Income!$F25,IF(ISNUMBER(FIND(LEFT(K$2,3),Income!$E25)),Income!$F25,"")))</f>
        <v/>
      </c>
      <c r="L25" s="50" t="str">
        <f>IF(Income!$F25&gt;0,IF(Income!$E25="Each Month",Income!$F25,IF(ISNUMBER(FIND(LEFT(L$2,3),Income!$E25)),Income!$F25,"")))</f>
        <v/>
      </c>
      <c r="M25" s="50" t="str">
        <f>IF(Income!$F25&gt;0,IF(Income!$E25="Each Month",Income!$F25,IF(ISNUMBER(FIND(LEFT(M$2,3),Income!$E25)),Income!$F25,"")))</f>
        <v/>
      </c>
      <c r="N25" s="50" t="str">
        <f>IF(Income!$F25&gt;0,IF(Income!$E25="Each Month",Income!$F25,IF(ISNUMBER(FIND(LEFT(N$2,3),Income!$E25)),Income!$F25,"")))</f>
        <v/>
      </c>
    </row>
    <row r="26" spans="2:14" ht="16.5" customHeight="1" x14ac:dyDescent="0.25">
      <c r="B26" s="49">
        <f>Income!B26</f>
        <v>0</v>
      </c>
      <c r="C26" s="50" t="str">
        <f>IF(Income!$F26&gt;0,IF(Income!$E26="Each Month",Income!$F26,IF(ISNUMBER(FIND(LEFT(C$2,3),Income!$E26)),Income!$F26,"")))</f>
        <v/>
      </c>
      <c r="D26" s="50" t="str">
        <f>IF(Income!$F26&gt;0,IF(Income!$E26="Each Month",Income!$F26,IF(ISNUMBER(FIND(LEFT(D$2,3),Income!$E26)),Income!$F26,"")))</f>
        <v/>
      </c>
      <c r="E26" s="50" t="str">
        <f>IF(Income!$F26&gt;0,IF(Income!$E26="Each Month",Income!$F26,IF(ISNUMBER(FIND(LEFT(E$2,3),Income!$E26)),Income!$F26,"")))</f>
        <v/>
      </c>
      <c r="F26" s="50" t="str">
        <f>IF(Income!$F26&gt;0,IF(Income!$E26="Each Month",Income!$F26,IF(ISNUMBER(FIND(LEFT(F$2,3),Income!$E26)),Income!$F26,"")))</f>
        <v/>
      </c>
      <c r="G26" s="50" t="str">
        <f>IF(Income!$F26&gt;0,IF(Income!$E26="Each Month",Income!$F26,IF(ISNUMBER(FIND(LEFT(G$2,3),Income!$E26)),Income!$F26,"")))</f>
        <v/>
      </c>
      <c r="H26" s="50" t="str">
        <f>IF(Income!$F26&gt;0,IF(Income!$E26="Each Month",Income!$F26,IF(ISNUMBER(FIND(LEFT(H$2,3),Income!$E26)),Income!$F26,"")))</f>
        <v/>
      </c>
      <c r="I26" s="50" t="str">
        <f>IF(Income!$F26&gt;0,IF(Income!$E26="Each Month",Income!$F26,IF(ISNUMBER(FIND(LEFT(I$2,3),Income!$E26)),Income!$F26,"")))</f>
        <v/>
      </c>
      <c r="J26" s="50" t="str">
        <f>IF(Income!$F26&gt;0,IF(Income!$E26="Each Month",Income!$F26,IF(ISNUMBER(FIND(LEFT(J$2,3),Income!$E26)),Income!$F26,"")))</f>
        <v/>
      </c>
      <c r="K26" s="50" t="str">
        <f>IF(Income!$F26&gt;0,IF(Income!$E26="Each Month",Income!$F26,IF(ISNUMBER(FIND(LEFT(K$2,3),Income!$E26)),Income!$F26,"")))</f>
        <v/>
      </c>
      <c r="L26" s="50" t="str">
        <f>IF(Income!$F26&gt;0,IF(Income!$E26="Each Month",Income!$F26,IF(ISNUMBER(FIND(LEFT(L$2,3),Income!$E26)),Income!$F26,"")))</f>
        <v/>
      </c>
      <c r="M26" s="50" t="str">
        <f>IF(Income!$F26&gt;0,IF(Income!$E26="Each Month",Income!$F26,IF(ISNUMBER(FIND(LEFT(M$2,3),Income!$E26)),Income!$F26,"")))</f>
        <v/>
      </c>
      <c r="N26" s="50" t="str">
        <f>IF(Income!$F26&gt;0,IF(Income!$E26="Each Month",Income!$F26,IF(ISNUMBER(FIND(LEFT(N$2,3),Income!$E26)),Income!$F26,"")))</f>
        <v/>
      </c>
    </row>
    <row r="27" spans="2:14" ht="16.5" customHeight="1" x14ac:dyDescent="0.25">
      <c r="B27" s="49">
        <f>Income!B27</f>
        <v>0</v>
      </c>
      <c r="C27" s="50" t="str">
        <f>IF(Income!$F27&gt;0,IF(Income!$E27="Each Month",Income!$F27,IF(ISNUMBER(FIND(LEFT(C$2,3),Income!$E27)),Income!$F27,"")))</f>
        <v/>
      </c>
      <c r="D27" s="50" t="str">
        <f>IF(Income!$F27&gt;0,IF(Income!$E27="Each Month",Income!$F27,IF(ISNUMBER(FIND(LEFT(D$2,3),Income!$E27)),Income!$F27,"")))</f>
        <v/>
      </c>
      <c r="E27" s="50" t="str">
        <f>IF(Income!$F27&gt;0,IF(Income!$E27="Each Month",Income!$F27,IF(ISNUMBER(FIND(LEFT(E$2,3),Income!$E27)),Income!$F27,"")))</f>
        <v/>
      </c>
      <c r="F27" s="50" t="str">
        <f>IF(Income!$F27&gt;0,IF(Income!$E27="Each Month",Income!$F27,IF(ISNUMBER(FIND(LEFT(F$2,3),Income!$E27)),Income!$F27,"")))</f>
        <v/>
      </c>
      <c r="G27" s="50" t="str">
        <f>IF(Income!$F27&gt;0,IF(Income!$E27="Each Month",Income!$F27,IF(ISNUMBER(FIND(LEFT(G$2,3),Income!$E27)),Income!$F27,"")))</f>
        <v/>
      </c>
      <c r="H27" s="50" t="str">
        <f>IF(Income!$F27&gt;0,IF(Income!$E27="Each Month",Income!$F27,IF(ISNUMBER(FIND(LEFT(H$2,3),Income!$E27)),Income!$F27,"")))</f>
        <v/>
      </c>
      <c r="I27" s="50" t="str">
        <f>IF(Income!$F27&gt;0,IF(Income!$E27="Each Month",Income!$F27,IF(ISNUMBER(FIND(LEFT(I$2,3),Income!$E27)),Income!$F27,"")))</f>
        <v/>
      </c>
      <c r="J27" s="50" t="str">
        <f>IF(Income!$F27&gt;0,IF(Income!$E27="Each Month",Income!$F27,IF(ISNUMBER(FIND(LEFT(J$2,3),Income!$E27)),Income!$F27,"")))</f>
        <v/>
      </c>
      <c r="K27" s="50" t="str">
        <f>IF(Income!$F27&gt;0,IF(Income!$E27="Each Month",Income!$F27,IF(ISNUMBER(FIND(LEFT(K$2,3),Income!$E27)),Income!$F27,"")))</f>
        <v/>
      </c>
      <c r="L27" s="50" t="str">
        <f>IF(Income!$F27&gt;0,IF(Income!$E27="Each Month",Income!$F27,IF(ISNUMBER(FIND(LEFT(L$2,3),Income!$E27)),Income!$F27,"")))</f>
        <v/>
      </c>
      <c r="M27" s="50" t="str">
        <f>IF(Income!$F27&gt;0,IF(Income!$E27="Each Month",Income!$F27,IF(ISNUMBER(FIND(LEFT(M$2,3),Income!$E27)),Income!$F27,"")))</f>
        <v/>
      </c>
      <c r="N27" s="50" t="str">
        <f>IF(Income!$F27&gt;0,IF(Income!$E27="Each Month",Income!$F27,IF(ISNUMBER(FIND(LEFT(N$2,3),Income!$E27)),Income!$F27,"")))</f>
        <v/>
      </c>
    </row>
    <row r="28" spans="2:14" ht="16.5" customHeight="1" x14ac:dyDescent="0.25">
      <c r="B28" s="49">
        <f>Income!B28</f>
        <v>0</v>
      </c>
      <c r="C28" s="50" t="str">
        <f>IF(Income!$F28&gt;0,IF(Income!$E28="Each Month",Income!$F28,IF(ISNUMBER(FIND(LEFT(C$2,3),Income!$E28)),Income!$F28,"")))</f>
        <v/>
      </c>
      <c r="D28" s="50" t="str">
        <f>IF(Income!$F28&gt;0,IF(Income!$E28="Each Month",Income!$F28,IF(ISNUMBER(FIND(LEFT(D$2,3),Income!$E28)),Income!$F28,"")))</f>
        <v/>
      </c>
      <c r="E28" s="50" t="str">
        <f>IF(Income!$F28&gt;0,IF(Income!$E28="Each Month",Income!$F28,IF(ISNUMBER(FIND(LEFT(E$2,3),Income!$E28)),Income!$F28,"")))</f>
        <v/>
      </c>
      <c r="F28" s="50" t="str">
        <f>IF(Income!$F28&gt;0,IF(Income!$E28="Each Month",Income!$F28,IF(ISNUMBER(FIND(LEFT(F$2,3),Income!$E28)),Income!$F28,"")))</f>
        <v/>
      </c>
      <c r="G28" s="50" t="str">
        <f>IF(Income!$F28&gt;0,IF(Income!$E28="Each Month",Income!$F28,IF(ISNUMBER(FIND(LEFT(G$2,3),Income!$E28)),Income!$F28,"")))</f>
        <v/>
      </c>
      <c r="H28" s="50" t="str">
        <f>IF(Income!$F28&gt;0,IF(Income!$E28="Each Month",Income!$F28,IF(ISNUMBER(FIND(LEFT(H$2,3),Income!$E28)),Income!$F28,"")))</f>
        <v/>
      </c>
      <c r="I28" s="50" t="str">
        <f>IF(Income!$F28&gt;0,IF(Income!$E28="Each Month",Income!$F28,IF(ISNUMBER(FIND(LEFT(I$2,3),Income!$E28)),Income!$F28,"")))</f>
        <v/>
      </c>
      <c r="J28" s="50" t="str">
        <f>IF(Income!$F28&gt;0,IF(Income!$E28="Each Month",Income!$F28,IF(ISNUMBER(FIND(LEFT(J$2,3),Income!$E28)),Income!$F28,"")))</f>
        <v/>
      </c>
      <c r="K28" s="50" t="str">
        <f>IF(Income!$F28&gt;0,IF(Income!$E28="Each Month",Income!$F28,IF(ISNUMBER(FIND(LEFT(K$2,3),Income!$E28)),Income!$F28,"")))</f>
        <v/>
      </c>
      <c r="L28" s="50" t="str">
        <f>IF(Income!$F28&gt;0,IF(Income!$E28="Each Month",Income!$F28,IF(ISNUMBER(FIND(LEFT(L$2,3),Income!$E28)),Income!$F28,"")))</f>
        <v/>
      </c>
      <c r="M28" s="50" t="str">
        <f>IF(Income!$F28&gt;0,IF(Income!$E28="Each Month",Income!$F28,IF(ISNUMBER(FIND(LEFT(M$2,3),Income!$E28)),Income!$F28,"")))</f>
        <v/>
      </c>
      <c r="N28" s="50" t="str">
        <f>IF(Income!$F28&gt;0,IF(Income!$E28="Each Month",Income!$F28,IF(ISNUMBER(FIND(LEFT(N$2,3),Income!$E28)),Income!$F28,"")))</f>
        <v/>
      </c>
    </row>
    <row r="29" spans="2:14" ht="16.5" customHeight="1" x14ac:dyDescent="0.25">
      <c r="B29" s="49">
        <f>Income!B29</f>
        <v>0</v>
      </c>
      <c r="C29" s="50" t="str">
        <f>IF(Income!$F29&gt;0,IF(Income!$E29="Each Month",Income!$F29,IF(ISNUMBER(FIND(LEFT(C$2,3),Income!$E29)),Income!$F29,"")))</f>
        <v/>
      </c>
      <c r="D29" s="50" t="str">
        <f>IF(Income!$F29&gt;0,IF(Income!$E29="Each Month",Income!$F29,IF(ISNUMBER(FIND(LEFT(D$2,3),Income!$E29)),Income!$F29,"")))</f>
        <v/>
      </c>
      <c r="E29" s="50" t="str">
        <f>IF(Income!$F29&gt;0,IF(Income!$E29="Each Month",Income!$F29,IF(ISNUMBER(FIND(LEFT(E$2,3),Income!$E29)),Income!$F29,"")))</f>
        <v/>
      </c>
      <c r="F29" s="50" t="str">
        <f>IF(Income!$F29&gt;0,IF(Income!$E29="Each Month",Income!$F29,IF(ISNUMBER(FIND(LEFT(F$2,3),Income!$E29)),Income!$F29,"")))</f>
        <v/>
      </c>
      <c r="G29" s="50" t="str">
        <f>IF(Income!$F29&gt;0,IF(Income!$E29="Each Month",Income!$F29,IF(ISNUMBER(FIND(LEFT(G$2,3),Income!$E29)),Income!$F29,"")))</f>
        <v/>
      </c>
      <c r="H29" s="50" t="str">
        <f>IF(Income!$F29&gt;0,IF(Income!$E29="Each Month",Income!$F29,IF(ISNUMBER(FIND(LEFT(H$2,3),Income!$E29)),Income!$F29,"")))</f>
        <v/>
      </c>
      <c r="I29" s="50" t="str">
        <f>IF(Income!$F29&gt;0,IF(Income!$E29="Each Month",Income!$F29,IF(ISNUMBER(FIND(LEFT(I$2,3),Income!$E29)),Income!$F29,"")))</f>
        <v/>
      </c>
      <c r="J29" s="50" t="str">
        <f>IF(Income!$F29&gt;0,IF(Income!$E29="Each Month",Income!$F29,IF(ISNUMBER(FIND(LEFT(J$2,3),Income!$E29)),Income!$F29,"")))</f>
        <v/>
      </c>
      <c r="K29" s="50" t="str">
        <f>IF(Income!$F29&gt;0,IF(Income!$E29="Each Month",Income!$F29,IF(ISNUMBER(FIND(LEFT(K$2,3),Income!$E29)),Income!$F29,"")))</f>
        <v/>
      </c>
      <c r="L29" s="50" t="str">
        <f>IF(Income!$F29&gt;0,IF(Income!$E29="Each Month",Income!$F29,IF(ISNUMBER(FIND(LEFT(L$2,3),Income!$E29)),Income!$F29,"")))</f>
        <v/>
      </c>
      <c r="M29" s="50" t="str">
        <f>IF(Income!$F29&gt;0,IF(Income!$E29="Each Month",Income!$F29,IF(ISNUMBER(FIND(LEFT(M$2,3),Income!$E29)),Income!$F29,"")))</f>
        <v/>
      </c>
      <c r="N29" s="50" t="str">
        <f>IF(Income!$F29&gt;0,IF(Income!$E29="Each Month",Income!$F29,IF(ISNUMBER(FIND(LEFT(N$2,3),Income!$E29)),Income!$F29,"")))</f>
        <v/>
      </c>
    </row>
    <row r="30" spans="2:14" ht="16.5" customHeight="1" x14ac:dyDescent="0.25">
      <c r="B30" s="51" t="s">
        <v>11</v>
      </c>
      <c r="C30" s="52">
        <f>SUBTOTAL(109,Monthly_Income[January])</f>
        <v>0</v>
      </c>
      <c r="D30" s="52">
        <f>SUBTOTAL(109,Monthly_Income[February])</f>
        <v>0</v>
      </c>
      <c r="E30" s="52">
        <f>SUBTOTAL(109,Monthly_Income[March])</f>
        <v>0</v>
      </c>
      <c r="F30" s="52">
        <f>SUBTOTAL(109,Monthly_Income[April])</f>
        <v>0</v>
      </c>
      <c r="G30" s="52">
        <f>SUBTOTAL(109,Monthly_Income[May])</f>
        <v>0</v>
      </c>
      <c r="H30" s="52">
        <f>SUBTOTAL(109,Monthly_Income[June])</f>
        <v>0</v>
      </c>
      <c r="I30" s="52">
        <f>SUBTOTAL(109,Monthly_Income[July])</f>
        <v>0</v>
      </c>
      <c r="J30" s="52">
        <f>SUBTOTAL(109,Monthly_Income[August])</f>
        <v>0</v>
      </c>
      <c r="K30" s="52">
        <f>SUBTOTAL(109,Monthly_Income[September])</f>
        <v>0</v>
      </c>
      <c r="L30" s="52">
        <f>SUBTOTAL(109,Monthly_Income[October])</f>
        <v>0</v>
      </c>
      <c r="M30" s="53">
        <f>SUBTOTAL(109,Monthly_Income[November])</f>
        <v>0</v>
      </c>
      <c r="N30" s="53">
        <f>SUBTOTAL(109,Monthly_Income[December])</f>
        <v>0</v>
      </c>
    </row>
    <row r="31" spans="2:14" ht="16.5" customHeight="1" x14ac:dyDescent="0.25"/>
    <row r="32" spans="2:14" ht="16.5" customHeight="1" x14ac:dyDescent="0.25"/>
    <row r="33" ht="16.5" customHeight="1" x14ac:dyDescent="0.25"/>
    <row r="34" ht="16.5" customHeight="1" x14ac:dyDescent="0.25"/>
    <row r="35" ht="16.5" customHeight="1" x14ac:dyDescent="0.25"/>
    <row r="36" ht="16.5" customHeight="1" x14ac:dyDescent="0.25"/>
    <row r="37" ht="16.5" customHeight="1" x14ac:dyDescent="0.25"/>
    <row r="38" ht="16.5" customHeight="1" x14ac:dyDescent="0.25"/>
    <row r="39" ht="16.5" customHeight="1" x14ac:dyDescent="0.25"/>
    <row r="40" ht="16.5" customHeight="1" x14ac:dyDescent="0.25"/>
    <row r="41" ht="16.5" customHeight="1" x14ac:dyDescent="0.25"/>
    <row r="42" ht="16.5" customHeight="1" x14ac:dyDescent="0.25"/>
    <row r="43" ht="16.5" customHeight="1" x14ac:dyDescent="0.25"/>
    <row r="44" ht="16.5" customHeight="1" x14ac:dyDescent="0.25"/>
    <row r="45" ht="16.5" customHeight="1" x14ac:dyDescent="0.25"/>
    <row r="46" ht="16.5" customHeight="1" x14ac:dyDescent="0.25"/>
    <row r="47" ht="16.5" customHeight="1" x14ac:dyDescent="0.25"/>
    <row r="48" ht="16.5" customHeight="1" x14ac:dyDescent="0.25"/>
    <row r="49" ht="16.5" customHeight="1" x14ac:dyDescent="0.25"/>
    <row r="50" ht="16.5" customHeight="1" x14ac:dyDescent="0.25"/>
    <row r="51" ht="16.5" customHeight="1" x14ac:dyDescent="0.25"/>
    <row r="52" ht="16.5" customHeight="1" x14ac:dyDescent="0.25"/>
    <row r="53" ht="16.5" customHeight="1" x14ac:dyDescent="0.25"/>
    <row r="54" ht="16.5" customHeight="1" x14ac:dyDescent="0.25"/>
    <row r="55" ht="16.5" customHeight="1" x14ac:dyDescent="0.25"/>
    <row r="56" ht="16.5" customHeight="1" x14ac:dyDescent="0.25"/>
    <row r="57" ht="16.5" customHeight="1" x14ac:dyDescent="0.25"/>
    <row r="58" ht="16.5" customHeight="1" x14ac:dyDescent="0.25"/>
    <row r="59" ht="16.5" customHeight="1" x14ac:dyDescent="0.25"/>
    <row r="60" ht="16.5" customHeight="1" x14ac:dyDescent="0.25"/>
    <row r="61" ht="16.5" customHeight="1" x14ac:dyDescent="0.25"/>
    <row r="62" ht="16.5" customHeight="1" x14ac:dyDescent="0.25"/>
    <row r="63" ht="16.5" customHeight="1" x14ac:dyDescent="0.25"/>
    <row r="64" ht="16.5" customHeight="1" x14ac:dyDescent="0.25"/>
    <row r="65" ht="16.5" customHeight="1" x14ac:dyDescent="0.25"/>
    <row r="66" ht="16.5" customHeight="1" x14ac:dyDescent="0.25"/>
    <row r="67" ht="16.5" customHeight="1" x14ac:dyDescent="0.25"/>
    <row r="68" ht="16.5" customHeight="1" x14ac:dyDescent="0.25"/>
    <row r="69" ht="16.5" customHeight="1" x14ac:dyDescent="0.25"/>
    <row r="70" ht="16.5" customHeight="1" x14ac:dyDescent="0.25"/>
    <row r="71" ht="16.5" customHeight="1" x14ac:dyDescent="0.25"/>
    <row r="72" ht="16.5" customHeight="1" x14ac:dyDescent="0.25"/>
    <row r="73" ht="16.5" customHeight="1" x14ac:dyDescent="0.25"/>
    <row r="74" ht="16.5" customHeight="1" x14ac:dyDescent="0.25"/>
    <row r="75" ht="16.5" customHeight="1" x14ac:dyDescent="0.25"/>
    <row r="76" ht="16.5" customHeight="1" x14ac:dyDescent="0.25"/>
    <row r="77" ht="16.5" customHeight="1" x14ac:dyDescent="0.25"/>
    <row r="78" ht="16.5" customHeight="1" x14ac:dyDescent="0.25"/>
    <row r="79" ht="16.5" customHeight="1" x14ac:dyDescent="0.25"/>
    <row r="80" ht="16.5" customHeight="1" x14ac:dyDescent="0.25"/>
    <row r="81" ht="16.5" customHeight="1" x14ac:dyDescent="0.25"/>
    <row r="82" ht="16.5" customHeight="1" x14ac:dyDescent="0.25"/>
    <row r="83" ht="16.5" customHeight="1" x14ac:dyDescent="0.25"/>
    <row r="84" ht="16.5" customHeight="1" x14ac:dyDescent="0.25"/>
    <row r="85" ht="16.5" customHeight="1" x14ac:dyDescent="0.25"/>
    <row r="86" ht="16.5" customHeight="1" x14ac:dyDescent="0.25"/>
    <row r="87" ht="16.5" customHeight="1" x14ac:dyDescent="0.25"/>
    <row r="88" ht="16.5" customHeight="1" x14ac:dyDescent="0.25"/>
    <row r="89" ht="16.5" customHeight="1" x14ac:dyDescent="0.25"/>
    <row r="90" ht="16.5" customHeight="1" x14ac:dyDescent="0.25"/>
    <row r="91" ht="16.5" customHeight="1" x14ac:dyDescent="0.25"/>
    <row r="92" ht="16.5" customHeight="1" x14ac:dyDescent="0.25"/>
    <row r="93" ht="16.5" customHeight="1" x14ac:dyDescent="0.25"/>
    <row r="94" ht="16.5" customHeight="1" x14ac:dyDescent="0.25"/>
    <row r="95" ht="16.5" customHeight="1" x14ac:dyDescent="0.25"/>
    <row r="96" ht="16.5" customHeight="1" x14ac:dyDescent="0.25"/>
    <row r="97" ht="16.5" customHeight="1" x14ac:dyDescent="0.25"/>
    <row r="98" ht="16.5" customHeight="1" x14ac:dyDescent="0.25"/>
    <row r="99" ht="16.5" customHeight="1" x14ac:dyDescent="0.25"/>
    <row r="100" ht="16.5" customHeight="1" x14ac:dyDescent="0.25"/>
    <row r="101" ht="16.5" customHeight="1" x14ac:dyDescent="0.25"/>
    <row r="102" ht="16.5" customHeight="1" x14ac:dyDescent="0.25"/>
    <row r="103" ht="16.5" customHeight="1" x14ac:dyDescent="0.25"/>
    <row r="104" ht="16.5" customHeight="1" x14ac:dyDescent="0.25"/>
    <row r="105" ht="16.5" customHeight="1" x14ac:dyDescent="0.25"/>
    <row r="106" ht="16.5" customHeight="1" x14ac:dyDescent="0.25"/>
    <row r="107" ht="16.5" customHeight="1" x14ac:dyDescent="0.25"/>
    <row r="108" ht="16.5" customHeight="1" x14ac:dyDescent="0.25"/>
    <row r="109" ht="16.5" customHeight="1" x14ac:dyDescent="0.25"/>
    <row r="110" ht="16.5" customHeight="1" x14ac:dyDescent="0.25"/>
    <row r="111" ht="16.5" customHeight="1" x14ac:dyDescent="0.25"/>
    <row r="112" ht="16.5" customHeight="1" x14ac:dyDescent="0.25"/>
    <row r="113" ht="16.5" customHeight="1" x14ac:dyDescent="0.25"/>
    <row r="114" ht="16.5" customHeight="1" x14ac:dyDescent="0.25"/>
    <row r="115" ht="16.5" customHeight="1" x14ac:dyDescent="0.25"/>
    <row r="116" ht="16.5" customHeight="1" x14ac:dyDescent="0.25"/>
    <row r="117" ht="16.5" customHeight="1" x14ac:dyDescent="0.25"/>
    <row r="118" ht="16.5" customHeight="1" x14ac:dyDescent="0.25"/>
    <row r="119" ht="16.5" customHeight="1" x14ac:dyDescent="0.25"/>
    <row r="120" ht="16.5" customHeight="1" x14ac:dyDescent="0.25"/>
    <row r="121" ht="16.5" customHeight="1" x14ac:dyDescent="0.25"/>
    <row r="122" ht="16.5" customHeight="1" x14ac:dyDescent="0.25"/>
    <row r="123" ht="16.5" customHeight="1" x14ac:dyDescent="0.25"/>
    <row r="124" ht="16.5" customHeight="1" x14ac:dyDescent="0.25"/>
    <row r="125" ht="16.5" customHeight="1" x14ac:dyDescent="0.25"/>
    <row r="126" ht="16.5" customHeight="1" x14ac:dyDescent="0.25"/>
    <row r="127" ht="16.5" customHeight="1" x14ac:dyDescent="0.25"/>
    <row r="128" ht="16.5" customHeight="1" x14ac:dyDescent="0.25"/>
    <row r="129" ht="16.5" customHeight="1" x14ac:dyDescent="0.25"/>
    <row r="130" ht="16.5" customHeight="1" x14ac:dyDescent="0.25"/>
    <row r="131" ht="16.5" customHeight="1" x14ac:dyDescent="0.25"/>
    <row r="132" ht="16.5" customHeight="1" x14ac:dyDescent="0.25"/>
    <row r="133" ht="16.5" customHeight="1" x14ac:dyDescent="0.25"/>
    <row r="134" ht="16.5" customHeight="1" x14ac:dyDescent="0.25"/>
    <row r="135" ht="16.5" customHeight="1" x14ac:dyDescent="0.25"/>
    <row r="136" ht="16.5" customHeight="1" x14ac:dyDescent="0.25"/>
    <row r="137" ht="16.5" customHeight="1" x14ac:dyDescent="0.25"/>
    <row r="138" ht="16.5" customHeight="1" x14ac:dyDescent="0.25"/>
    <row r="139" ht="16.5" customHeight="1" x14ac:dyDescent="0.25"/>
    <row r="140" ht="16.5" customHeight="1" x14ac:dyDescent="0.25"/>
    <row r="141" ht="16.5" customHeight="1" x14ac:dyDescent="0.25"/>
    <row r="142" ht="16.5" customHeight="1" x14ac:dyDescent="0.25"/>
    <row r="143" ht="16.5" customHeight="1" x14ac:dyDescent="0.25"/>
    <row r="144" ht="16.5" customHeight="1" x14ac:dyDescent="0.25"/>
    <row r="145" ht="16.5" customHeight="1" x14ac:dyDescent="0.25"/>
    <row r="146" ht="16.5" customHeight="1" x14ac:dyDescent="0.25"/>
    <row r="147" ht="16.5" customHeight="1" x14ac:dyDescent="0.25"/>
    <row r="148" ht="16.5" customHeight="1" x14ac:dyDescent="0.25"/>
    <row r="149" ht="16.5" customHeight="1" x14ac:dyDescent="0.25"/>
    <row r="150" ht="16.5" customHeight="1" x14ac:dyDescent="0.25"/>
    <row r="151" ht="16.5" customHeight="1" x14ac:dyDescent="0.25"/>
    <row r="152" ht="16.5" customHeight="1" x14ac:dyDescent="0.25"/>
    <row r="153" ht="16.5" customHeight="1" x14ac:dyDescent="0.25"/>
    <row r="154" ht="16.5" customHeight="1" x14ac:dyDescent="0.25"/>
    <row r="155" ht="16.5" customHeight="1" x14ac:dyDescent="0.25"/>
    <row r="156" ht="16.5" customHeight="1" x14ac:dyDescent="0.25"/>
    <row r="157" ht="16.5" customHeight="1" x14ac:dyDescent="0.25"/>
    <row r="158" ht="16.5" customHeight="1" x14ac:dyDescent="0.25"/>
    <row r="159" ht="16.5" customHeight="1" x14ac:dyDescent="0.25"/>
    <row r="160" ht="16.5" customHeight="1" x14ac:dyDescent="0.25"/>
    <row r="161" ht="16.5" customHeight="1" x14ac:dyDescent="0.25"/>
    <row r="162" ht="16.5" customHeight="1" x14ac:dyDescent="0.25"/>
    <row r="163" ht="16.5" customHeight="1" x14ac:dyDescent="0.25"/>
    <row r="164" ht="16.5" customHeight="1" x14ac:dyDescent="0.25"/>
    <row r="165" ht="16.5" customHeight="1" x14ac:dyDescent="0.25"/>
    <row r="166" ht="16.5" customHeight="1" x14ac:dyDescent="0.25"/>
    <row r="167" ht="16.5" customHeight="1" x14ac:dyDescent="0.25"/>
    <row r="168" ht="16.5" customHeight="1" x14ac:dyDescent="0.25"/>
    <row r="169" ht="16.5" customHeight="1" x14ac:dyDescent="0.25"/>
    <row r="170" ht="16.5" customHeight="1" x14ac:dyDescent="0.25"/>
    <row r="171" ht="16.5" customHeight="1" x14ac:dyDescent="0.25"/>
    <row r="172" ht="16.5" customHeight="1" x14ac:dyDescent="0.25"/>
    <row r="173" ht="16.5" customHeight="1" x14ac:dyDescent="0.25"/>
    <row r="174" ht="16.5" customHeight="1" x14ac:dyDescent="0.25"/>
    <row r="175" ht="16.5" customHeight="1" x14ac:dyDescent="0.25"/>
    <row r="176" ht="16.5" customHeight="1" x14ac:dyDescent="0.25"/>
    <row r="177" ht="16.5" customHeight="1" x14ac:dyDescent="0.25"/>
    <row r="178" ht="16.5" customHeight="1" x14ac:dyDescent="0.25"/>
    <row r="179" ht="16.5" customHeight="1" x14ac:dyDescent="0.25"/>
    <row r="180" ht="16.5" customHeight="1" x14ac:dyDescent="0.25"/>
    <row r="181" ht="16.5" customHeight="1" x14ac:dyDescent="0.25"/>
    <row r="182" ht="16.5" customHeight="1" x14ac:dyDescent="0.25"/>
    <row r="183" ht="16.5" customHeight="1" x14ac:dyDescent="0.25"/>
    <row r="184" ht="16.5" customHeight="1" x14ac:dyDescent="0.25"/>
    <row r="185" ht="16.5" customHeight="1" x14ac:dyDescent="0.25"/>
    <row r="186" ht="16.5" customHeight="1" x14ac:dyDescent="0.25"/>
    <row r="187" ht="16.5" customHeight="1" x14ac:dyDescent="0.25"/>
    <row r="188" ht="16.5" customHeight="1" x14ac:dyDescent="0.25"/>
    <row r="189" ht="16.5" customHeight="1" x14ac:dyDescent="0.25"/>
    <row r="190" ht="16.5" customHeight="1" x14ac:dyDescent="0.25"/>
    <row r="191" ht="16.5" customHeight="1" x14ac:dyDescent="0.25"/>
    <row r="192" ht="16.5" customHeight="1" x14ac:dyDescent="0.25"/>
    <row r="193" ht="16.5" customHeight="1" x14ac:dyDescent="0.25"/>
    <row r="194" ht="16.5" customHeight="1" x14ac:dyDescent="0.25"/>
    <row r="195" ht="16.5" customHeight="1" x14ac:dyDescent="0.25"/>
    <row r="196" ht="16.5" customHeight="1" x14ac:dyDescent="0.25"/>
    <row r="197" ht="16.5" customHeight="1" x14ac:dyDescent="0.25"/>
    <row r="198" ht="16.5" customHeight="1" x14ac:dyDescent="0.25"/>
    <row r="199" ht="16.5" customHeight="1" x14ac:dyDescent="0.25"/>
    <row r="200" ht="16.5" customHeight="1" x14ac:dyDescent="0.25"/>
    <row r="201" ht="16.5" customHeight="1" x14ac:dyDescent="0.25"/>
    <row r="202" ht="16.5" customHeight="1" x14ac:dyDescent="0.25"/>
    <row r="203" ht="16.5" customHeight="1" x14ac:dyDescent="0.25"/>
    <row r="204" ht="16.5" customHeight="1" x14ac:dyDescent="0.25"/>
    <row r="205" ht="16.5" customHeight="1" x14ac:dyDescent="0.25"/>
    <row r="206" ht="16.5" customHeight="1" x14ac:dyDescent="0.25"/>
    <row r="207" ht="16.5" customHeight="1" x14ac:dyDescent="0.25"/>
    <row r="208" ht="16.5" customHeight="1" x14ac:dyDescent="0.25"/>
    <row r="209" ht="16.5" customHeight="1" x14ac:dyDescent="0.25"/>
    <row r="210" ht="16.5" customHeight="1" x14ac:dyDescent="0.25"/>
    <row r="211" ht="16.5" customHeight="1" x14ac:dyDescent="0.25"/>
    <row r="212" ht="16.5" customHeight="1" x14ac:dyDescent="0.25"/>
    <row r="213" ht="16.5" customHeight="1" x14ac:dyDescent="0.25"/>
    <row r="214" ht="16.5" customHeight="1" x14ac:dyDescent="0.25"/>
    <row r="215" ht="16.5" customHeight="1" x14ac:dyDescent="0.25"/>
    <row r="216" ht="16.5" customHeight="1" x14ac:dyDescent="0.25"/>
    <row r="217" ht="16.5" customHeight="1" x14ac:dyDescent="0.25"/>
    <row r="218" ht="16.5" customHeight="1" x14ac:dyDescent="0.25"/>
    <row r="219" ht="16.5" customHeight="1" x14ac:dyDescent="0.25"/>
    <row r="220" ht="16.5" customHeight="1" x14ac:dyDescent="0.25"/>
    <row r="221" ht="16.5" customHeight="1" x14ac:dyDescent="0.25"/>
    <row r="222" ht="16.5" customHeight="1" x14ac:dyDescent="0.25"/>
    <row r="223" ht="16.5" customHeight="1" x14ac:dyDescent="0.25"/>
    <row r="224" ht="16.5" customHeight="1" x14ac:dyDescent="0.25"/>
    <row r="225" ht="16.5" customHeight="1" x14ac:dyDescent="0.25"/>
    <row r="226" ht="16.5" customHeight="1" x14ac:dyDescent="0.25"/>
    <row r="227" ht="16.5" customHeight="1" x14ac:dyDescent="0.25"/>
    <row r="228" ht="16.5" customHeight="1" x14ac:dyDescent="0.25"/>
    <row r="229" ht="16.5" customHeight="1" x14ac:dyDescent="0.25"/>
    <row r="230" ht="16.5" customHeight="1" x14ac:dyDescent="0.25"/>
    <row r="231" ht="16.5" customHeight="1" x14ac:dyDescent="0.25"/>
    <row r="232" ht="16.5" customHeight="1" x14ac:dyDescent="0.25"/>
    <row r="233" ht="16.5" customHeight="1" x14ac:dyDescent="0.25"/>
    <row r="234" ht="16.5" customHeight="1" x14ac:dyDescent="0.25"/>
    <row r="235" ht="16.5" customHeight="1" x14ac:dyDescent="0.25"/>
    <row r="236" ht="16.5" customHeight="1" x14ac:dyDescent="0.25"/>
    <row r="237" ht="16.5" customHeight="1" x14ac:dyDescent="0.25"/>
    <row r="238" ht="16.5" customHeight="1" x14ac:dyDescent="0.25"/>
    <row r="239" ht="16.5" customHeight="1" x14ac:dyDescent="0.25"/>
    <row r="240" ht="16.5" customHeight="1" x14ac:dyDescent="0.25"/>
    <row r="241" ht="16.5" customHeight="1" x14ac:dyDescent="0.25"/>
    <row r="242" ht="16.5" customHeight="1" x14ac:dyDescent="0.25"/>
    <row r="243" ht="16.5" customHeight="1" x14ac:dyDescent="0.25"/>
    <row r="244" ht="16.5" customHeight="1" x14ac:dyDescent="0.25"/>
    <row r="245" ht="16.5" customHeight="1" x14ac:dyDescent="0.25"/>
    <row r="246" ht="16.5" customHeight="1" x14ac:dyDescent="0.25"/>
    <row r="247" ht="16.5" customHeight="1" x14ac:dyDescent="0.25"/>
    <row r="248" ht="16.5" customHeight="1" x14ac:dyDescent="0.25"/>
    <row r="249" ht="16.5" customHeight="1" x14ac:dyDescent="0.25"/>
    <row r="250" ht="16.5" customHeight="1" x14ac:dyDescent="0.25"/>
    <row r="251" ht="16.5" customHeight="1" x14ac:dyDescent="0.25"/>
    <row r="252" ht="16.5" customHeight="1" x14ac:dyDescent="0.25"/>
    <row r="253" ht="16.5" customHeight="1" x14ac:dyDescent="0.25"/>
    <row r="254" ht="16.5" customHeight="1" x14ac:dyDescent="0.25"/>
    <row r="255" ht="16.5" customHeight="1" x14ac:dyDescent="0.25"/>
    <row r="256" ht="16.5" customHeight="1" x14ac:dyDescent="0.25"/>
    <row r="257" ht="16.5" customHeight="1" x14ac:dyDescent="0.25"/>
    <row r="258" ht="16.5" customHeight="1" x14ac:dyDescent="0.25"/>
    <row r="259" ht="16.5" customHeight="1" x14ac:dyDescent="0.25"/>
    <row r="260" ht="16.5" customHeight="1" x14ac:dyDescent="0.25"/>
    <row r="261" ht="16.5" customHeight="1" x14ac:dyDescent="0.25"/>
    <row r="262" ht="16.5" customHeight="1" x14ac:dyDescent="0.25"/>
    <row r="263" ht="16.5" customHeight="1" x14ac:dyDescent="0.25"/>
    <row r="264" ht="16.5" customHeight="1" x14ac:dyDescent="0.25"/>
    <row r="265" ht="16.5" customHeight="1" x14ac:dyDescent="0.25"/>
    <row r="266" ht="16.5" customHeight="1" x14ac:dyDescent="0.25"/>
    <row r="267" ht="16.5" customHeight="1" x14ac:dyDescent="0.25"/>
    <row r="268" ht="16.5" customHeight="1" x14ac:dyDescent="0.25"/>
    <row r="269" ht="16.5" customHeight="1" x14ac:dyDescent="0.25"/>
    <row r="270" ht="16.5" customHeight="1" x14ac:dyDescent="0.25"/>
    <row r="271" ht="16.5" customHeight="1" x14ac:dyDescent="0.25"/>
    <row r="272" ht="16.5" customHeight="1" x14ac:dyDescent="0.25"/>
    <row r="273" ht="16.5" customHeight="1" x14ac:dyDescent="0.25"/>
    <row r="274" ht="16.5" customHeight="1" x14ac:dyDescent="0.25"/>
    <row r="275" ht="16.5" customHeight="1" x14ac:dyDescent="0.25"/>
    <row r="276" ht="16.5" customHeight="1" x14ac:dyDescent="0.25"/>
    <row r="277" ht="16.5" customHeight="1" x14ac:dyDescent="0.25"/>
    <row r="278" ht="16.5" customHeight="1" x14ac:dyDescent="0.25"/>
    <row r="279" ht="16.5" customHeight="1" x14ac:dyDescent="0.25"/>
    <row r="280" ht="16.5" customHeight="1" x14ac:dyDescent="0.25"/>
    <row r="281" ht="16.5" customHeight="1" x14ac:dyDescent="0.25"/>
    <row r="282" ht="16.5" customHeight="1" x14ac:dyDescent="0.25"/>
    <row r="283" ht="16.5" customHeight="1" x14ac:dyDescent="0.25"/>
    <row r="284" ht="16.5" customHeight="1" x14ac:dyDescent="0.25"/>
    <row r="285" ht="16.5" customHeight="1" x14ac:dyDescent="0.25"/>
    <row r="286" ht="16.5" customHeight="1" x14ac:dyDescent="0.25"/>
    <row r="287" ht="16.5" customHeight="1" x14ac:dyDescent="0.25"/>
    <row r="288" ht="16.5" customHeight="1" x14ac:dyDescent="0.25"/>
    <row r="289" ht="16.5" customHeight="1" x14ac:dyDescent="0.25"/>
    <row r="290" ht="16.5" customHeight="1" x14ac:dyDescent="0.25"/>
    <row r="291" ht="16.5" customHeight="1" x14ac:dyDescent="0.25"/>
    <row r="292" ht="16.5" customHeight="1" x14ac:dyDescent="0.25"/>
    <row r="293" ht="16.5" customHeight="1" x14ac:dyDescent="0.25"/>
    <row r="294" ht="16.5" customHeight="1" x14ac:dyDescent="0.25"/>
    <row r="295" ht="16.5" customHeight="1" x14ac:dyDescent="0.25"/>
    <row r="296" ht="16.5" customHeight="1" x14ac:dyDescent="0.25"/>
    <row r="297" ht="16.5" customHeight="1" x14ac:dyDescent="0.25"/>
    <row r="298" ht="16.5" customHeight="1" x14ac:dyDescent="0.25"/>
    <row r="299" ht="16.5" customHeight="1" x14ac:dyDescent="0.25"/>
    <row r="300" ht="16.5" customHeight="1" x14ac:dyDescent="0.25"/>
    <row r="301" ht="16.5" customHeight="1" x14ac:dyDescent="0.25"/>
    <row r="302" ht="16.5" customHeight="1" x14ac:dyDescent="0.25"/>
    <row r="303" ht="16.5" customHeight="1" x14ac:dyDescent="0.25"/>
    <row r="304" ht="16.5" customHeight="1" x14ac:dyDescent="0.25"/>
    <row r="305" ht="16.5" customHeight="1" x14ac:dyDescent="0.25"/>
    <row r="306" ht="16.5" customHeight="1" x14ac:dyDescent="0.25"/>
    <row r="307" ht="16.5" customHeight="1" x14ac:dyDescent="0.25"/>
    <row r="308" ht="16.5" customHeight="1" x14ac:dyDescent="0.25"/>
    <row r="309" ht="16.5" customHeight="1" x14ac:dyDescent="0.25"/>
    <row r="310" ht="16.5" customHeight="1" x14ac:dyDescent="0.25"/>
    <row r="311" ht="16.5" customHeight="1" x14ac:dyDescent="0.25"/>
  </sheetData>
  <pageMargins left="0.5" right="0.5" top="0.75" bottom="0.75" header="0.3" footer="0.3"/>
  <pageSetup scale="79" fitToHeight="0" orientation="portrait" horizontalDpi="200" verticalDpi="200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2EA56-F4A5-4D0A-93E8-A0AA73A658C5}">
  <sheetPr>
    <tabColor theme="6"/>
    <pageSetUpPr fitToPage="1"/>
  </sheetPr>
  <dimension ref="B1:O450"/>
  <sheetViews>
    <sheetView showGridLines="0" zoomScale="90" zoomScaleNormal="90" zoomScalePageLayoutView="90" workbookViewId="0">
      <pane ySplit="2" topLeftCell="A3" activePane="bottomLeft" state="frozen"/>
      <selection pane="bottomLeft"/>
    </sheetView>
  </sheetViews>
  <sheetFormatPr defaultColWidth="8.875" defaultRowHeight="13.5" x14ac:dyDescent="0.25"/>
  <cols>
    <col min="1" max="1" width="1.875" style="28" customWidth="1"/>
    <col min="2" max="2" width="26.625" style="28" customWidth="1"/>
    <col min="3" max="3" width="11.625" style="47" customWidth="1"/>
    <col min="4" max="14" width="11.625" style="28" customWidth="1"/>
    <col min="15" max="15" width="21.125" style="28" hidden="1" customWidth="1"/>
    <col min="16" max="16384" width="8.875" style="28"/>
  </cols>
  <sheetData>
    <row r="1" spans="2:15" ht="46.5" customHeight="1" x14ac:dyDescent="0.25">
      <c r="B1" s="25" t="s">
        <v>207</v>
      </c>
      <c r="C1" s="26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2:15" ht="25.5" customHeight="1" x14ac:dyDescent="0.25">
      <c r="B2" s="54" t="s">
        <v>1</v>
      </c>
      <c r="C2" s="55" t="s">
        <v>165</v>
      </c>
      <c r="D2" s="55" t="s">
        <v>166</v>
      </c>
      <c r="E2" s="55" t="s">
        <v>167</v>
      </c>
      <c r="F2" s="55" t="s">
        <v>168</v>
      </c>
      <c r="G2" s="55" t="s">
        <v>169</v>
      </c>
      <c r="H2" s="55" t="s">
        <v>170</v>
      </c>
      <c r="I2" s="55" t="s">
        <v>171</v>
      </c>
      <c r="J2" s="55" t="s">
        <v>172</v>
      </c>
      <c r="K2" s="55" t="s">
        <v>173</v>
      </c>
      <c r="L2" s="55" t="s">
        <v>176</v>
      </c>
      <c r="M2" s="55" t="s">
        <v>174</v>
      </c>
      <c r="N2" s="55" t="s">
        <v>175</v>
      </c>
      <c r="O2" s="56" t="s">
        <v>0</v>
      </c>
    </row>
    <row r="3" spans="2:15" ht="16.5" customHeight="1" x14ac:dyDescent="0.25">
      <c r="B3" s="49" t="str">
        <f>Expenses!B3</f>
        <v>Mortgage 1</v>
      </c>
      <c r="C3" s="50" t="str">
        <f>IF(Expenses!$G3&gt;0,IF(Expenses!$F3="Each Month",Expenses!$G3,IF(ISNUMBER(FIND(LEFT(C$2,3),Expenses!$F3)),Expenses!$G3,"")))</f>
        <v/>
      </c>
      <c r="D3" s="50" t="str">
        <f>IF(Expenses!$G3&gt;0,IF(Expenses!$F3="Each Month",Expenses!$G3,IF(ISNUMBER(FIND(LEFT(D$2,3),Expenses!$F3)),Expenses!$G3,"")))</f>
        <v/>
      </c>
      <c r="E3" s="50" t="str">
        <f>IF(Expenses!$G3&gt;0,IF(Expenses!$F3="Each Month",Expenses!$G3,IF(ISNUMBER(FIND(LEFT(E$2,3),Expenses!$F3)),Expenses!$G3,"")))</f>
        <v/>
      </c>
      <c r="F3" s="48" t="str">
        <f>IF(Expenses!$G3&gt;0,IF(Expenses!$F3="Each Month",Expenses!$G3,IF(ISNUMBER(FIND(LEFT(F$2,3),Expenses!$F3)),Expenses!$G3,"")))</f>
        <v/>
      </c>
      <c r="G3" s="48" t="str">
        <f>IF(Expenses!$G3&gt;0,IF(Expenses!$F3="Each Month",Expenses!$G3,IF(ISNUMBER(FIND(LEFT(G$2,3),Expenses!$F3)),Expenses!$G3,"")))</f>
        <v/>
      </c>
      <c r="H3" s="48" t="str">
        <f>IF(Expenses!$G3&gt;0,IF(Expenses!$F3="Each Month",Expenses!$G3,IF(ISNUMBER(FIND(LEFT(H$2,3),Expenses!$F3)),Expenses!$G3,"")))</f>
        <v/>
      </c>
      <c r="I3" s="48" t="str">
        <f>IF(Expenses!$G3&gt;0,IF(Expenses!$F3="Each Month",Expenses!$G3,IF(ISNUMBER(FIND(LEFT(I$2,3),Expenses!$F3)),Expenses!$G3,"")))</f>
        <v/>
      </c>
      <c r="J3" s="48" t="str">
        <f>IF(Expenses!$G3&gt;0,IF(Expenses!$F3="Each Month",Expenses!$G3,IF(ISNUMBER(FIND(LEFT(J$2,3),Expenses!$F3)),Expenses!$G3,"")))</f>
        <v/>
      </c>
      <c r="K3" s="48" t="str">
        <f>IF(Expenses!$G3&gt;0,IF(Expenses!$F3="Each Month",Expenses!$G3,IF(ISNUMBER(FIND(LEFT(K$2,3),Expenses!$F3)),Expenses!$G3,"")))</f>
        <v/>
      </c>
      <c r="L3" s="48" t="str">
        <f>IF(Expenses!$G3&gt;0,IF(Expenses!$F3="Each Month",Expenses!$G3,IF(ISNUMBER(FIND(LEFT(L$2,3),Expenses!$F3)),Expenses!$G3,"")))</f>
        <v/>
      </c>
      <c r="M3" s="48" t="str">
        <f>IF(Expenses!$G3&gt;0,IF(Expenses!$F3="Each Month",Expenses!$G3,IF(ISNUMBER(FIND(LEFT(M$2,3),Expenses!$F3)),Expenses!$G3,"")))</f>
        <v/>
      </c>
      <c r="N3" s="48" t="str">
        <f>IF(Expenses!$G3&gt;0,IF(Expenses!$F3="Each Month",Expenses!$G3,IF(ISNUMBER(FIND(LEFT(N$2,3),Expenses!$F3)),Expenses!$G3,"")))</f>
        <v/>
      </c>
      <c r="O3" s="57" t="str">
        <f>Expenses!C3</f>
        <v>Debt &amp; Other Commitments</v>
      </c>
    </row>
    <row r="4" spans="2:15" ht="16.5" customHeight="1" x14ac:dyDescent="0.25">
      <c r="B4" s="49" t="str">
        <f>Expenses!B4</f>
        <v>Mortgage 2</v>
      </c>
      <c r="C4" s="50" t="str">
        <f>IF(Expenses!$G4&gt;0,IF(Expenses!$F4="Each Month",Expenses!$G4,IF(ISNUMBER(FIND(LEFT(C$2,3),Expenses!$F4)),Expenses!$G4,"")))</f>
        <v/>
      </c>
      <c r="D4" s="50" t="str">
        <f>IF(Expenses!$G4&gt;0,IF(Expenses!$F4="Each Month",Expenses!$G4,IF(ISNUMBER(FIND(LEFT(D$2,3),Expenses!$F4)),Expenses!$G4,"")))</f>
        <v/>
      </c>
      <c r="E4" s="50" t="str">
        <f>IF(Expenses!$G4&gt;0,IF(Expenses!$F4="Each Month",Expenses!$G4,IF(ISNUMBER(FIND(LEFT(E$2,3),Expenses!$F4)),Expenses!$G4,"")))</f>
        <v/>
      </c>
      <c r="F4" s="50" t="str">
        <f>IF(Expenses!$G4&gt;0,IF(Expenses!$F4="Each Month",Expenses!$G4,IF(ISNUMBER(FIND(LEFT(F$2,3),Expenses!$F4)),Expenses!$G4,"")))</f>
        <v/>
      </c>
      <c r="G4" s="50" t="str">
        <f>IF(Expenses!$G4&gt;0,IF(Expenses!$F4="Each Month",Expenses!$G4,IF(ISNUMBER(FIND(LEFT(G$2,3),Expenses!$F4)),Expenses!$G4,"")))</f>
        <v/>
      </c>
      <c r="H4" s="50" t="str">
        <f>IF(Expenses!$G4&gt;0,IF(Expenses!$F4="Each Month",Expenses!$G4,IF(ISNUMBER(FIND(LEFT(H$2,3),Expenses!$F4)),Expenses!$G4,"")))</f>
        <v/>
      </c>
      <c r="I4" s="50" t="str">
        <f>IF(Expenses!$G4&gt;0,IF(Expenses!$F4="Each Month",Expenses!$G4,IF(ISNUMBER(FIND(LEFT(I$2,3),Expenses!$F4)),Expenses!$G4,"")))</f>
        <v/>
      </c>
      <c r="J4" s="50" t="str">
        <f>IF(Expenses!$G4&gt;0,IF(Expenses!$F4="Each Month",Expenses!$G4,IF(ISNUMBER(FIND(LEFT(J$2,3),Expenses!$F4)),Expenses!$G4,"")))</f>
        <v/>
      </c>
      <c r="K4" s="50" t="str">
        <f>IF(Expenses!$G4&gt;0,IF(Expenses!$F4="Each Month",Expenses!$G4,IF(ISNUMBER(FIND(LEFT(K$2,3),Expenses!$F4)),Expenses!$G4,"")))</f>
        <v/>
      </c>
      <c r="L4" s="50" t="str">
        <f>IF(Expenses!$G4&gt;0,IF(Expenses!$F4="Each Month",Expenses!$G4,IF(ISNUMBER(FIND(LEFT(L$2,3),Expenses!$F4)),Expenses!$G4,"")))</f>
        <v/>
      </c>
      <c r="M4" s="48" t="str">
        <f>IF(Expenses!$G4&gt;0,IF(Expenses!$F4="Each Month",Expenses!$G4,IF(ISNUMBER(FIND(LEFT(M$2,3),Expenses!$F4)),Expenses!$G4,"")))</f>
        <v/>
      </c>
      <c r="N4" s="48" t="str">
        <f>IF(Expenses!$G4&gt;0,IF(Expenses!$F4="Each Month",Expenses!$G4,IF(ISNUMBER(FIND(LEFT(N$2,3),Expenses!$F4)),Expenses!$G4,"")))</f>
        <v/>
      </c>
      <c r="O4" s="57" t="str">
        <f>Expenses!C4</f>
        <v>Debt &amp; Other Commitments</v>
      </c>
    </row>
    <row r="5" spans="2:15" ht="16.5" customHeight="1" x14ac:dyDescent="0.25">
      <c r="B5" s="49" t="str">
        <f>Expenses!B5</f>
        <v>Mortgage 3</v>
      </c>
      <c r="C5" s="50" t="str">
        <f>IF(Expenses!$G5&gt;0,IF(Expenses!$F5="Each Month",Expenses!$G5,IF(ISNUMBER(FIND(LEFT(C$2,3),Expenses!$F5)),Expenses!$G5,"")))</f>
        <v/>
      </c>
      <c r="D5" s="50" t="str">
        <f>IF(Expenses!$G5&gt;0,IF(Expenses!$F5="Each Month",Expenses!$G5,IF(ISNUMBER(FIND(LEFT(D$2,3),Expenses!$F5)),Expenses!$G5,"")))</f>
        <v/>
      </c>
      <c r="E5" s="50" t="str">
        <f>IF(Expenses!$G5&gt;0,IF(Expenses!$F5="Each Month",Expenses!$G5,IF(ISNUMBER(FIND(LEFT(E$2,3),Expenses!$F5)),Expenses!$G5,"")))</f>
        <v/>
      </c>
      <c r="F5" s="48" t="str">
        <f>IF(Expenses!$G5&gt;0,IF(Expenses!$F5="Each Month",Expenses!$G5,IF(ISNUMBER(FIND(LEFT(F$2,3),Expenses!$F5)),Expenses!$G5,"")))</f>
        <v/>
      </c>
      <c r="G5" s="48" t="str">
        <f>IF(Expenses!$G5&gt;0,IF(Expenses!$F5="Each Month",Expenses!$G5,IF(ISNUMBER(FIND(LEFT(G$2,3),Expenses!$F5)),Expenses!$G5,"")))</f>
        <v/>
      </c>
      <c r="H5" s="48" t="str">
        <f>IF(Expenses!$G5&gt;0,IF(Expenses!$F5="Each Month",Expenses!$G5,IF(ISNUMBER(FIND(LEFT(H$2,3),Expenses!$F5)),Expenses!$G5,"")))</f>
        <v/>
      </c>
      <c r="I5" s="48" t="str">
        <f>IF(Expenses!$G5&gt;0,IF(Expenses!$F5="Each Month",Expenses!$G5,IF(ISNUMBER(FIND(LEFT(I$2,3),Expenses!$F5)),Expenses!$G5,"")))</f>
        <v/>
      </c>
      <c r="J5" s="48" t="str">
        <f>IF(Expenses!$G5&gt;0,IF(Expenses!$F5="Each Month",Expenses!$G5,IF(ISNUMBER(FIND(LEFT(J$2,3),Expenses!$F5)),Expenses!$G5,"")))</f>
        <v/>
      </c>
      <c r="K5" s="48" t="str">
        <f>IF(Expenses!$G5&gt;0,IF(Expenses!$F5="Each Month",Expenses!$G5,IF(ISNUMBER(FIND(LEFT(K$2,3),Expenses!$F5)),Expenses!$G5,"")))</f>
        <v/>
      </c>
      <c r="L5" s="48" t="str">
        <f>IF(Expenses!$G5&gt;0,IF(Expenses!$F5="Each Month",Expenses!$G5,IF(ISNUMBER(FIND(LEFT(L$2,3),Expenses!$F5)),Expenses!$G5,"")))</f>
        <v/>
      </c>
      <c r="M5" s="48" t="str">
        <f>IF(Expenses!$G5&gt;0,IF(Expenses!$F5="Each Month",Expenses!$G5,IF(ISNUMBER(FIND(LEFT(M$2,3),Expenses!$F5)),Expenses!$G5,"")))</f>
        <v/>
      </c>
      <c r="N5" s="48" t="str">
        <f>IF(Expenses!$G5&gt;0,IF(Expenses!$F5="Each Month",Expenses!$G5,IF(ISNUMBER(FIND(LEFT(N$2,3),Expenses!$F5)),Expenses!$G5,"")))</f>
        <v/>
      </c>
      <c r="O5" s="57" t="str">
        <f>Expenses!C5</f>
        <v>Debt &amp; Other Commitments</v>
      </c>
    </row>
    <row r="6" spans="2:15" ht="16.5" customHeight="1" x14ac:dyDescent="0.25">
      <c r="B6" s="49" t="str">
        <f>Expenses!B6</f>
        <v>Mortgage 4</v>
      </c>
      <c r="C6" s="50" t="str">
        <f>IF(Expenses!$G6&gt;0,IF(Expenses!$F6="Each Month",Expenses!$G6,IF(ISNUMBER(FIND(LEFT(C$2,3),Expenses!$F6)),Expenses!$G6,"")))</f>
        <v/>
      </c>
      <c r="D6" s="50" t="str">
        <f>IF(Expenses!$G6&gt;0,IF(Expenses!$F6="Each Month",Expenses!$G6,IF(ISNUMBER(FIND(LEFT(D$2,3),Expenses!$F6)),Expenses!$G6,"")))</f>
        <v/>
      </c>
      <c r="E6" s="50" t="str">
        <f>IF(Expenses!$G6&gt;0,IF(Expenses!$F6="Each Month",Expenses!$G6,IF(ISNUMBER(FIND(LEFT(E$2,3),Expenses!$F6)),Expenses!$G6,"")))</f>
        <v/>
      </c>
      <c r="F6" s="48" t="str">
        <f>IF(Expenses!$G6&gt;0,IF(Expenses!$F6="Each Month",Expenses!$G6,IF(ISNUMBER(FIND(LEFT(F$2,3),Expenses!$F6)),Expenses!$G6,"")))</f>
        <v/>
      </c>
      <c r="G6" s="48" t="str">
        <f>IF(Expenses!$G6&gt;0,IF(Expenses!$F6="Each Month",Expenses!$G6,IF(ISNUMBER(FIND(LEFT(G$2,3),Expenses!$F6)),Expenses!$G6,"")))</f>
        <v/>
      </c>
      <c r="H6" s="48" t="str">
        <f>IF(Expenses!$G6&gt;0,IF(Expenses!$F6="Each Month",Expenses!$G6,IF(ISNUMBER(FIND(LEFT(H$2,3),Expenses!$F6)),Expenses!$G6,"")))</f>
        <v/>
      </c>
      <c r="I6" s="48" t="str">
        <f>IF(Expenses!$G6&gt;0,IF(Expenses!$F6="Each Month",Expenses!$G6,IF(ISNUMBER(FIND(LEFT(I$2,3),Expenses!$F6)),Expenses!$G6,"")))</f>
        <v/>
      </c>
      <c r="J6" s="48" t="str">
        <f>IF(Expenses!$G6&gt;0,IF(Expenses!$F6="Each Month",Expenses!$G6,IF(ISNUMBER(FIND(LEFT(J$2,3),Expenses!$F6)),Expenses!$G6,"")))</f>
        <v/>
      </c>
      <c r="K6" s="48" t="str">
        <f>IF(Expenses!$G6&gt;0,IF(Expenses!$F6="Each Month",Expenses!$G6,IF(ISNUMBER(FIND(LEFT(K$2,3),Expenses!$F6)),Expenses!$G6,"")))</f>
        <v/>
      </c>
      <c r="L6" s="48" t="str">
        <f>IF(Expenses!$G6&gt;0,IF(Expenses!$F6="Each Month",Expenses!$G6,IF(ISNUMBER(FIND(LEFT(L$2,3),Expenses!$F6)),Expenses!$G6,"")))</f>
        <v/>
      </c>
      <c r="M6" s="48" t="str">
        <f>IF(Expenses!$G6&gt;0,IF(Expenses!$F6="Each Month",Expenses!$G6,IF(ISNUMBER(FIND(LEFT(M$2,3),Expenses!$F6)),Expenses!$G6,"")))</f>
        <v/>
      </c>
      <c r="N6" s="48" t="str">
        <f>IF(Expenses!$G6&gt;0,IF(Expenses!$F6="Each Month",Expenses!$G6,IF(ISNUMBER(FIND(LEFT(N$2,3),Expenses!$F6)),Expenses!$G6,"")))</f>
        <v/>
      </c>
      <c r="O6" s="57" t="str">
        <f>Expenses!C6</f>
        <v>Debt &amp; Other Commitments</v>
      </c>
    </row>
    <row r="7" spans="2:15" ht="16.5" customHeight="1" x14ac:dyDescent="0.25">
      <c r="B7" s="49" t="str">
        <f>Expenses!B7</f>
        <v>Mortgage 5</v>
      </c>
      <c r="C7" s="50" t="str">
        <f>IF(Expenses!$G7&gt;0,IF(Expenses!$F7="Each Month",Expenses!$G7,IF(ISNUMBER(FIND(LEFT(C$2,3),Expenses!$F7)),Expenses!$G7,"")))</f>
        <v/>
      </c>
      <c r="D7" s="50" t="str">
        <f>IF(Expenses!$G7&gt;0,IF(Expenses!$F7="Each Month",Expenses!$G7,IF(ISNUMBER(FIND(LEFT(D$2,3),Expenses!$F7)),Expenses!$G7,"")))</f>
        <v/>
      </c>
      <c r="E7" s="50" t="str">
        <f>IF(Expenses!$G7&gt;0,IF(Expenses!$F7="Each Month",Expenses!$G7,IF(ISNUMBER(FIND(LEFT(E$2,3),Expenses!$F7)),Expenses!$G7,"")))</f>
        <v/>
      </c>
      <c r="F7" s="48" t="str">
        <f>IF(Expenses!$G7&gt;0,IF(Expenses!$F7="Each Month",Expenses!$G7,IF(ISNUMBER(FIND(LEFT(F$2,3),Expenses!$F7)),Expenses!$G7,"")))</f>
        <v/>
      </c>
      <c r="G7" s="48" t="str">
        <f>IF(Expenses!$G7&gt;0,IF(Expenses!$F7="Each Month",Expenses!$G7,IF(ISNUMBER(FIND(LEFT(G$2,3),Expenses!$F7)),Expenses!$G7,"")))</f>
        <v/>
      </c>
      <c r="H7" s="48" t="str">
        <f>IF(Expenses!$G7&gt;0,IF(Expenses!$F7="Each Month",Expenses!$G7,IF(ISNUMBER(FIND(LEFT(H$2,3),Expenses!$F7)),Expenses!$G7,"")))</f>
        <v/>
      </c>
      <c r="I7" s="48" t="str">
        <f>IF(Expenses!$G7&gt;0,IF(Expenses!$F7="Each Month",Expenses!$G7,IF(ISNUMBER(FIND(LEFT(I$2,3),Expenses!$F7)),Expenses!$G7,"")))</f>
        <v/>
      </c>
      <c r="J7" s="48" t="str">
        <f>IF(Expenses!$G7&gt;0,IF(Expenses!$F7="Each Month",Expenses!$G7,IF(ISNUMBER(FIND(LEFT(J$2,3),Expenses!$F7)),Expenses!$G7,"")))</f>
        <v/>
      </c>
      <c r="K7" s="48" t="str">
        <f>IF(Expenses!$G7&gt;0,IF(Expenses!$F7="Each Month",Expenses!$G7,IF(ISNUMBER(FIND(LEFT(K$2,3),Expenses!$F7)),Expenses!$G7,"")))</f>
        <v/>
      </c>
      <c r="L7" s="48" t="str">
        <f>IF(Expenses!$G7&gt;0,IF(Expenses!$F7="Each Month",Expenses!$G7,IF(ISNUMBER(FIND(LEFT(L$2,3),Expenses!$F7)),Expenses!$G7,"")))</f>
        <v/>
      </c>
      <c r="M7" s="48" t="str">
        <f>IF(Expenses!$G7&gt;0,IF(Expenses!$F7="Each Month",Expenses!$G7,IF(ISNUMBER(FIND(LEFT(M$2,3),Expenses!$F7)),Expenses!$G7,"")))</f>
        <v/>
      </c>
      <c r="N7" s="48" t="str">
        <f>IF(Expenses!$G7&gt;0,IF(Expenses!$F7="Each Month",Expenses!$G7,IF(ISNUMBER(FIND(LEFT(N$2,3),Expenses!$F7)),Expenses!$G7,"")))</f>
        <v/>
      </c>
      <c r="O7" s="57" t="str">
        <f>Expenses!C7</f>
        <v>Debt &amp; Other Commitments</v>
      </c>
    </row>
    <row r="8" spans="2:15" ht="16.5" customHeight="1" x14ac:dyDescent="0.25">
      <c r="B8" s="49" t="str">
        <f>Expenses!B8</f>
        <v>Personal Loan</v>
      </c>
      <c r="C8" s="50" t="str">
        <f>IF(Expenses!$G8&gt;0,IF(Expenses!$F8="Each Month",Expenses!$G8,IF(ISNUMBER(FIND(LEFT(C$2,3),Expenses!$F8)),Expenses!$G8,"")))</f>
        <v/>
      </c>
      <c r="D8" s="50" t="str">
        <f>IF(Expenses!$G8&gt;0,IF(Expenses!$F8="Each Month",Expenses!$G8,IF(ISNUMBER(FIND(LEFT(D$2,3),Expenses!$F8)),Expenses!$G8,"")))</f>
        <v/>
      </c>
      <c r="E8" s="50" t="str">
        <f>IF(Expenses!$G8&gt;0,IF(Expenses!$F8="Each Month",Expenses!$G8,IF(ISNUMBER(FIND(LEFT(E$2,3),Expenses!$F8)),Expenses!$G8,"")))</f>
        <v/>
      </c>
      <c r="F8" s="48" t="str">
        <f>IF(Expenses!$G8&gt;0,IF(Expenses!$F8="Each Month",Expenses!$G8,IF(ISNUMBER(FIND(LEFT(F$2,3),Expenses!$F8)),Expenses!$G8,"")))</f>
        <v/>
      </c>
      <c r="G8" s="48" t="str">
        <f>IF(Expenses!$G8&gt;0,IF(Expenses!$F8="Each Month",Expenses!$G8,IF(ISNUMBER(FIND(LEFT(G$2,3),Expenses!$F8)),Expenses!$G8,"")))</f>
        <v/>
      </c>
      <c r="H8" s="48" t="str">
        <f>IF(Expenses!$G8&gt;0,IF(Expenses!$F8="Each Month",Expenses!$G8,IF(ISNUMBER(FIND(LEFT(H$2,3),Expenses!$F8)),Expenses!$G8,"")))</f>
        <v/>
      </c>
      <c r="I8" s="48" t="str">
        <f>IF(Expenses!$G8&gt;0,IF(Expenses!$F8="Each Month",Expenses!$G8,IF(ISNUMBER(FIND(LEFT(I$2,3),Expenses!$F8)),Expenses!$G8,"")))</f>
        <v/>
      </c>
      <c r="J8" s="48" t="str">
        <f>IF(Expenses!$G8&gt;0,IF(Expenses!$F8="Each Month",Expenses!$G8,IF(ISNUMBER(FIND(LEFT(J$2,3),Expenses!$F8)),Expenses!$G8,"")))</f>
        <v/>
      </c>
      <c r="K8" s="48" t="str">
        <f>IF(Expenses!$G8&gt;0,IF(Expenses!$F8="Each Month",Expenses!$G8,IF(ISNUMBER(FIND(LEFT(K$2,3),Expenses!$F8)),Expenses!$G8,"")))</f>
        <v/>
      </c>
      <c r="L8" s="48" t="str">
        <f>IF(Expenses!$G8&gt;0,IF(Expenses!$F8="Each Month",Expenses!$G8,IF(ISNUMBER(FIND(LEFT(L$2,3),Expenses!$F8)),Expenses!$G8,"")))</f>
        <v/>
      </c>
      <c r="M8" s="48" t="str">
        <f>IF(Expenses!$G8&gt;0,IF(Expenses!$F8="Each Month",Expenses!$G8,IF(ISNUMBER(FIND(LEFT(M$2,3),Expenses!$F8)),Expenses!$G8,"")))</f>
        <v/>
      </c>
      <c r="N8" s="48" t="str">
        <f>IF(Expenses!$G8&gt;0,IF(Expenses!$F8="Each Month",Expenses!$G8,IF(ISNUMBER(FIND(LEFT(N$2,3),Expenses!$F8)),Expenses!$G8,"")))</f>
        <v/>
      </c>
      <c r="O8" s="57" t="str">
        <f>Expenses!C8</f>
        <v>Debt &amp; Other Commitments</v>
      </c>
    </row>
    <row r="9" spans="2:15" ht="16.5" customHeight="1" x14ac:dyDescent="0.25">
      <c r="B9" s="49" t="str">
        <f>Expenses!B9</f>
        <v>Credit card</v>
      </c>
      <c r="C9" s="50" t="str">
        <f>IF(Expenses!$G9&gt;0,IF(Expenses!$F9="Each Month",Expenses!$G9,IF(ISNUMBER(FIND(LEFT(C$2,3),Expenses!$F9)),Expenses!$G9,"")))</f>
        <v/>
      </c>
      <c r="D9" s="50" t="str">
        <f>IF(Expenses!$G9&gt;0,IF(Expenses!$F9="Each Month",Expenses!$G9,IF(ISNUMBER(FIND(LEFT(D$2,3),Expenses!$F9)),Expenses!$G9,"")))</f>
        <v/>
      </c>
      <c r="E9" s="50" t="str">
        <f>IF(Expenses!$G9&gt;0,IF(Expenses!$F9="Each Month",Expenses!$G9,IF(ISNUMBER(FIND(LEFT(E$2,3),Expenses!$F9)),Expenses!$G9,"")))</f>
        <v/>
      </c>
      <c r="F9" s="48" t="str">
        <f>IF(Expenses!$G9&gt;0,IF(Expenses!$F9="Each Month",Expenses!$G9,IF(ISNUMBER(FIND(LEFT(F$2,3),Expenses!$F9)),Expenses!$G9,"")))</f>
        <v/>
      </c>
      <c r="G9" s="48" t="str">
        <f>IF(Expenses!$G9&gt;0,IF(Expenses!$F9="Each Month",Expenses!$G9,IF(ISNUMBER(FIND(LEFT(G$2,3),Expenses!$F9)),Expenses!$G9,"")))</f>
        <v/>
      </c>
      <c r="H9" s="48" t="str">
        <f>IF(Expenses!$G9&gt;0,IF(Expenses!$F9="Each Month",Expenses!$G9,IF(ISNUMBER(FIND(LEFT(H$2,3),Expenses!$F9)),Expenses!$G9,"")))</f>
        <v/>
      </c>
      <c r="I9" s="48" t="str">
        <f>IF(Expenses!$G9&gt;0,IF(Expenses!$F9="Each Month",Expenses!$G9,IF(ISNUMBER(FIND(LEFT(I$2,3),Expenses!$F9)),Expenses!$G9,"")))</f>
        <v/>
      </c>
      <c r="J9" s="48" t="str">
        <f>IF(Expenses!$G9&gt;0,IF(Expenses!$F9="Each Month",Expenses!$G9,IF(ISNUMBER(FIND(LEFT(J$2,3),Expenses!$F9)),Expenses!$G9,"")))</f>
        <v/>
      </c>
      <c r="K9" s="48" t="str">
        <f>IF(Expenses!$G9&gt;0,IF(Expenses!$F9="Each Month",Expenses!$G9,IF(ISNUMBER(FIND(LEFT(K$2,3),Expenses!$F9)),Expenses!$G9,"")))</f>
        <v/>
      </c>
      <c r="L9" s="48" t="str">
        <f>IF(Expenses!$G9&gt;0,IF(Expenses!$F9="Each Month",Expenses!$G9,IF(ISNUMBER(FIND(LEFT(L$2,3),Expenses!$F9)),Expenses!$G9,"")))</f>
        <v/>
      </c>
      <c r="M9" s="48" t="str">
        <f>IF(Expenses!$G9&gt;0,IF(Expenses!$F9="Each Month",Expenses!$G9,IF(ISNUMBER(FIND(LEFT(M$2,3),Expenses!$F9)),Expenses!$G9,"")))</f>
        <v/>
      </c>
      <c r="N9" s="48" t="str">
        <f>IF(Expenses!$G9&gt;0,IF(Expenses!$F9="Each Month",Expenses!$G9,IF(ISNUMBER(FIND(LEFT(N$2,3),Expenses!$F9)),Expenses!$G9,"")))</f>
        <v/>
      </c>
      <c r="O9" s="57" t="str">
        <f>Expenses!C9</f>
        <v>Debt &amp; Other Commitments</v>
      </c>
    </row>
    <row r="10" spans="2:15" ht="16.5" customHeight="1" x14ac:dyDescent="0.25">
      <c r="B10" s="49" t="str">
        <f>Expenses!B10</f>
        <v>Rent</v>
      </c>
      <c r="C10" s="50" t="str">
        <f>IF(Expenses!$G10&gt;0,IF(Expenses!$F10="Each Month",Expenses!$G10,IF(ISNUMBER(FIND(LEFT(C$2,3),Expenses!$F10)),Expenses!$G10,"")))</f>
        <v/>
      </c>
      <c r="D10" s="50" t="str">
        <f>IF(Expenses!$G10&gt;0,IF(Expenses!$F10="Each Month",Expenses!$G10,IF(ISNUMBER(FIND(LEFT(D$2,3),Expenses!$F10)),Expenses!$G10,"")))</f>
        <v/>
      </c>
      <c r="E10" s="50" t="str">
        <f>IF(Expenses!$G10&gt;0,IF(Expenses!$F10="Each Month",Expenses!$G10,IF(ISNUMBER(FIND(LEFT(E$2,3),Expenses!$F10)),Expenses!$G10,"")))</f>
        <v/>
      </c>
      <c r="F10" s="48" t="str">
        <f>IF(Expenses!$G10&gt;0,IF(Expenses!$F10="Each Month",Expenses!$G10,IF(ISNUMBER(FIND(LEFT(F$2,3),Expenses!$F10)),Expenses!$G10,"")))</f>
        <v/>
      </c>
      <c r="G10" s="48" t="str">
        <f>IF(Expenses!$G10&gt;0,IF(Expenses!$F10="Each Month",Expenses!$G10,IF(ISNUMBER(FIND(LEFT(G$2,3),Expenses!$F10)),Expenses!$G10,"")))</f>
        <v/>
      </c>
      <c r="H10" s="48" t="str">
        <f>IF(Expenses!$G10&gt;0,IF(Expenses!$F10="Each Month",Expenses!$G10,IF(ISNUMBER(FIND(LEFT(H$2,3),Expenses!$F10)),Expenses!$G10,"")))</f>
        <v/>
      </c>
      <c r="I10" s="48" t="str">
        <f>IF(Expenses!$G10&gt;0,IF(Expenses!$F10="Each Month",Expenses!$G10,IF(ISNUMBER(FIND(LEFT(I$2,3),Expenses!$F10)),Expenses!$G10,"")))</f>
        <v/>
      </c>
      <c r="J10" s="48" t="str">
        <f>IF(Expenses!$G10&gt;0,IF(Expenses!$F10="Each Month",Expenses!$G10,IF(ISNUMBER(FIND(LEFT(J$2,3),Expenses!$F10)),Expenses!$G10,"")))</f>
        <v/>
      </c>
      <c r="K10" s="48" t="str">
        <f>IF(Expenses!$G10&gt;0,IF(Expenses!$F10="Each Month",Expenses!$G10,IF(ISNUMBER(FIND(LEFT(K$2,3),Expenses!$F10)),Expenses!$G10,"")))</f>
        <v/>
      </c>
      <c r="L10" s="48" t="str">
        <f>IF(Expenses!$G10&gt;0,IF(Expenses!$F10="Each Month",Expenses!$G10,IF(ISNUMBER(FIND(LEFT(L$2,3),Expenses!$F10)),Expenses!$G10,"")))</f>
        <v/>
      </c>
      <c r="M10" s="48" t="str">
        <f>IF(Expenses!$G10&gt;0,IF(Expenses!$F10="Each Month",Expenses!$G10,IF(ISNUMBER(FIND(LEFT(M$2,3),Expenses!$F10)),Expenses!$G10,"")))</f>
        <v/>
      </c>
      <c r="N10" s="48" t="str">
        <f>IF(Expenses!$G10&gt;0,IF(Expenses!$F10="Each Month",Expenses!$G10,IF(ISNUMBER(FIND(LEFT(N$2,3),Expenses!$F10)),Expenses!$G10,"")))</f>
        <v/>
      </c>
      <c r="O10" s="57" t="str">
        <f>Expenses!C10</f>
        <v>Debt &amp; Other Commitments</v>
      </c>
    </row>
    <row r="11" spans="2:15" ht="16.5" customHeight="1" x14ac:dyDescent="0.25">
      <c r="B11" s="49" t="str">
        <f>Expenses!B11</f>
        <v>Family Support Payments</v>
      </c>
      <c r="C11" s="50" t="str">
        <f>IF(Expenses!$G11&gt;0,IF(Expenses!$F11="Each Month",Expenses!$G11,IF(ISNUMBER(FIND(LEFT(C$2,3),Expenses!$F11)),Expenses!$G11,"")))</f>
        <v/>
      </c>
      <c r="D11" s="50" t="str">
        <f>IF(Expenses!$G11&gt;0,IF(Expenses!$F11="Each Month",Expenses!$G11,IF(ISNUMBER(FIND(LEFT(D$2,3),Expenses!$F11)),Expenses!$G11,"")))</f>
        <v/>
      </c>
      <c r="E11" s="50" t="str">
        <f>IF(Expenses!$G11&gt;0,IF(Expenses!$F11="Each Month",Expenses!$G11,IF(ISNUMBER(FIND(LEFT(E$2,3),Expenses!$F11)),Expenses!$G11,"")))</f>
        <v/>
      </c>
      <c r="F11" s="48" t="str">
        <f>IF(Expenses!$G11&gt;0,IF(Expenses!$F11="Each Month",Expenses!$G11,IF(ISNUMBER(FIND(LEFT(F$2,3),Expenses!$F11)),Expenses!$G11,"")))</f>
        <v/>
      </c>
      <c r="G11" s="48" t="str">
        <f>IF(Expenses!$G11&gt;0,IF(Expenses!$F11="Each Month",Expenses!$G11,IF(ISNUMBER(FIND(LEFT(G$2,3),Expenses!$F11)),Expenses!$G11,"")))</f>
        <v/>
      </c>
      <c r="H11" s="48" t="str">
        <f>IF(Expenses!$G11&gt;0,IF(Expenses!$F11="Each Month",Expenses!$G11,IF(ISNUMBER(FIND(LEFT(H$2,3),Expenses!$F11)),Expenses!$G11,"")))</f>
        <v/>
      </c>
      <c r="I11" s="48" t="str">
        <f>IF(Expenses!$G11&gt;0,IF(Expenses!$F11="Each Month",Expenses!$G11,IF(ISNUMBER(FIND(LEFT(I$2,3),Expenses!$F11)),Expenses!$G11,"")))</f>
        <v/>
      </c>
      <c r="J11" s="48" t="str">
        <f>IF(Expenses!$G11&gt;0,IF(Expenses!$F11="Each Month",Expenses!$G11,IF(ISNUMBER(FIND(LEFT(J$2,3),Expenses!$F11)),Expenses!$G11,"")))</f>
        <v/>
      </c>
      <c r="K11" s="48" t="str">
        <f>IF(Expenses!$G11&gt;0,IF(Expenses!$F11="Each Month",Expenses!$G11,IF(ISNUMBER(FIND(LEFT(K$2,3),Expenses!$F11)),Expenses!$G11,"")))</f>
        <v/>
      </c>
      <c r="L11" s="48" t="str">
        <f>IF(Expenses!$G11&gt;0,IF(Expenses!$F11="Each Month",Expenses!$G11,IF(ISNUMBER(FIND(LEFT(L$2,3),Expenses!$F11)),Expenses!$G11,"")))</f>
        <v/>
      </c>
      <c r="M11" s="48" t="str">
        <f>IF(Expenses!$G11&gt;0,IF(Expenses!$F11="Each Month",Expenses!$G11,IF(ISNUMBER(FIND(LEFT(M$2,3),Expenses!$F11)),Expenses!$G11,"")))</f>
        <v/>
      </c>
      <c r="N11" s="48" t="str">
        <f>IF(Expenses!$G11&gt;0,IF(Expenses!$F11="Each Month",Expenses!$G11,IF(ISNUMBER(FIND(LEFT(N$2,3),Expenses!$F11)),Expenses!$G11,"")))</f>
        <v/>
      </c>
      <c r="O11" s="57" t="str">
        <f>Expenses!C11</f>
        <v>Debt &amp; Other Commitments</v>
      </c>
    </row>
    <row r="12" spans="2:15" ht="16.5" customHeight="1" x14ac:dyDescent="0.25">
      <c r="B12" s="49" t="str">
        <f>Expenses!B12</f>
        <v>Other</v>
      </c>
      <c r="C12" s="50" t="str">
        <f>IF(Expenses!$G12&gt;0,IF(Expenses!$F12="Each Month",Expenses!$G12,IF(ISNUMBER(FIND(LEFT(C$2,3),Expenses!$F12)),Expenses!$G12,"")))</f>
        <v/>
      </c>
      <c r="D12" s="50" t="str">
        <f>IF(Expenses!$G12&gt;0,IF(Expenses!$F12="Each Month",Expenses!$G12,IF(ISNUMBER(FIND(LEFT(D$2,3),Expenses!$F12)),Expenses!$G12,"")))</f>
        <v/>
      </c>
      <c r="E12" s="50" t="str">
        <f>IF(Expenses!$G12&gt;0,IF(Expenses!$F12="Each Month",Expenses!$G12,IF(ISNUMBER(FIND(LEFT(E$2,3),Expenses!$F12)),Expenses!$G12,"")))</f>
        <v/>
      </c>
      <c r="F12" s="48" t="str">
        <f>IF(Expenses!$G12&gt;0,IF(Expenses!$F12="Each Month",Expenses!$G12,IF(ISNUMBER(FIND(LEFT(F$2,3),Expenses!$F12)),Expenses!$G12,"")))</f>
        <v/>
      </c>
      <c r="G12" s="48" t="str">
        <f>IF(Expenses!$G12&gt;0,IF(Expenses!$F12="Each Month",Expenses!$G12,IF(ISNUMBER(FIND(LEFT(G$2,3),Expenses!$F12)),Expenses!$G12,"")))</f>
        <v/>
      </c>
      <c r="H12" s="48" t="str">
        <f>IF(Expenses!$G12&gt;0,IF(Expenses!$F12="Each Month",Expenses!$G12,IF(ISNUMBER(FIND(LEFT(H$2,3),Expenses!$F12)),Expenses!$G12,"")))</f>
        <v/>
      </c>
      <c r="I12" s="48" t="str">
        <f>IF(Expenses!$G12&gt;0,IF(Expenses!$F12="Each Month",Expenses!$G12,IF(ISNUMBER(FIND(LEFT(I$2,3),Expenses!$F12)),Expenses!$G12,"")))</f>
        <v/>
      </c>
      <c r="J12" s="48" t="str">
        <f>IF(Expenses!$G12&gt;0,IF(Expenses!$F12="Each Month",Expenses!$G12,IF(ISNUMBER(FIND(LEFT(J$2,3),Expenses!$F12)),Expenses!$G12,"")))</f>
        <v/>
      </c>
      <c r="K12" s="48" t="str">
        <f>IF(Expenses!$G12&gt;0,IF(Expenses!$F12="Each Month",Expenses!$G12,IF(ISNUMBER(FIND(LEFT(K$2,3),Expenses!$F12)),Expenses!$G12,"")))</f>
        <v/>
      </c>
      <c r="L12" s="48" t="str">
        <f>IF(Expenses!$G12&gt;0,IF(Expenses!$F12="Each Month",Expenses!$G12,IF(ISNUMBER(FIND(LEFT(L$2,3),Expenses!$F12)),Expenses!$G12,"")))</f>
        <v/>
      </c>
      <c r="M12" s="48" t="str">
        <f>IF(Expenses!$G12&gt;0,IF(Expenses!$F12="Each Month",Expenses!$G12,IF(ISNUMBER(FIND(LEFT(M$2,3),Expenses!$F12)),Expenses!$G12,"")))</f>
        <v/>
      </c>
      <c r="N12" s="48" t="str">
        <f>IF(Expenses!$G12&gt;0,IF(Expenses!$F12="Each Month",Expenses!$G12,IF(ISNUMBER(FIND(LEFT(N$2,3),Expenses!$F12)),Expenses!$G12,"")))</f>
        <v/>
      </c>
      <c r="O12" s="57" t="str">
        <f>Expenses!C12</f>
        <v>Debt &amp; Other Commitments</v>
      </c>
    </row>
    <row r="13" spans="2:15" ht="16.5" customHeight="1" x14ac:dyDescent="0.25">
      <c r="B13" s="49" t="str">
        <f>Expenses!B13</f>
        <v>Other</v>
      </c>
      <c r="C13" s="50" t="str">
        <f>IF(Expenses!$G13&gt;0,IF(Expenses!$F13="Each Month",Expenses!$G13,IF(ISNUMBER(FIND(LEFT(C$2,3),Expenses!$F13)),Expenses!$G13,"")))</f>
        <v/>
      </c>
      <c r="D13" s="50" t="str">
        <f>IF(Expenses!$G13&gt;0,IF(Expenses!$F13="Each Month",Expenses!$G13,IF(ISNUMBER(FIND(LEFT(D$2,3),Expenses!$F13)),Expenses!$G13,"")))</f>
        <v/>
      </c>
      <c r="E13" s="50" t="str">
        <f>IF(Expenses!$G13&gt;0,IF(Expenses!$F13="Each Month",Expenses!$G13,IF(ISNUMBER(FIND(LEFT(E$2,3),Expenses!$F13)),Expenses!$G13,"")))</f>
        <v/>
      </c>
      <c r="F13" s="48" t="str">
        <f>IF(Expenses!$G13&gt;0,IF(Expenses!$F13="Each Month",Expenses!$G13,IF(ISNUMBER(FIND(LEFT(F$2,3),Expenses!$F13)),Expenses!$G13,"")))</f>
        <v/>
      </c>
      <c r="G13" s="48" t="str">
        <f>IF(Expenses!$G13&gt;0,IF(Expenses!$F13="Each Month",Expenses!$G13,IF(ISNUMBER(FIND(LEFT(G$2,3),Expenses!$F13)),Expenses!$G13,"")))</f>
        <v/>
      </c>
      <c r="H13" s="48" t="str">
        <f>IF(Expenses!$G13&gt;0,IF(Expenses!$F13="Each Month",Expenses!$G13,IF(ISNUMBER(FIND(LEFT(H$2,3),Expenses!$F13)),Expenses!$G13,"")))</f>
        <v/>
      </c>
      <c r="I13" s="48" t="str">
        <f>IF(Expenses!$G13&gt;0,IF(Expenses!$F13="Each Month",Expenses!$G13,IF(ISNUMBER(FIND(LEFT(I$2,3),Expenses!$F13)),Expenses!$G13,"")))</f>
        <v/>
      </c>
      <c r="J13" s="48" t="str">
        <f>IF(Expenses!$G13&gt;0,IF(Expenses!$F13="Each Month",Expenses!$G13,IF(ISNUMBER(FIND(LEFT(J$2,3),Expenses!$F13)),Expenses!$G13,"")))</f>
        <v/>
      </c>
      <c r="K13" s="48" t="str">
        <f>IF(Expenses!$G13&gt;0,IF(Expenses!$F13="Each Month",Expenses!$G13,IF(ISNUMBER(FIND(LEFT(K$2,3),Expenses!$F13)),Expenses!$G13,"")))</f>
        <v/>
      </c>
      <c r="L13" s="48" t="str">
        <f>IF(Expenses!$G13&gt;0,IF(Expenses!$F13="Each Month",Expenses!$G13,IF(ISNUMBER(FIND(LEFT(L$2,3),Expenses!$F13)),Expenses!$G13,"")))</f>
        <v/>
      </c>
      <c r="M13" s="48" t="str">
        <f>IF(Expenses!$G13&gt;0,IF(Expenses!$F13="Each Month",Expenses!$G13,IF(ISNUMBER(FIND(LEFT(M$2,3),Expenses!$F13)),Expenses!$G13,"")))</f>
        <v/>
      </c>
      <c r="N13" s="48" t="str">
        <f>IF(Expenses!$G13&gt;0,IF(Expenses!$F13="Each Month",Expenses!$G13,IF(ISNUMBER(FIND(LEFT(N$2,3),Expenses!$F13)),Expenses!$G13,"")))</f>
        <v/>
      </c>
      <c r="O13" s="57" t="str">
        <f>Expenses!C13</f>
        <v>Debt &amp; Other Commitments</v>
      </c>
    </row>
    <row r="14" spans="2:15" ht="16.5" customHeight="1" x14ac:dyDescent="0.25">
      <c r="B14" s="49" t="str">
        <f>Expenses!B14</f>
        <v>Other</v>
      </c>
      <c r="C14" s="50" t="str">
        <f>IF(Expenses!$G14&gt;0,IF(Expenses!$F14="Each Month",Expenses!$G14,IF(ISNUMBER(FIND(LEFT(C$2,3),Expenses!$F14)),Expenses!$G14,"")))</f>
        <v/>
      </c>
      <c r="D14" s="50" t="str">
        <f>IF(Expenses!$G14&gt;0,IF(Expenses!$F14="Each Month",Expenses!$G14,IF(ISNUMBER(FIND(LEFT(D$2,3),Expenses!$F14)),Expenses!$G14,"")))</f>
        <v/>
      </c>
      <c r="E14" s="50" t="str">
        <f>IF(Expenses!$G14&gt;0,IF(Expenses!$F14="Each Month",Expenses!$G14,IF(ISNUMBER(FIND(LEFT(E$2,3),Expenses!$F14)),Expenses!$G14,"")))</f>
        <v/>
      </c>
      <c r="F14" s="48" t="str">
        <f>IF(Expenses!$G14&gt;0,IF(Expenses!$F14="Each Month",Expenses!$G14,IF(ISNUMBER(FIND(LEFT(F$2,3),Expenses!$F14)),Expenses!$G14,"")))</f>
        <v/>
      </c>
      <c r="G14" s="48" t="str">
        <f>IF(Expenses!$G14&gt;0,IF(Expenses!$F14="Each Month",Expenses!$G14,IF(ISNUMBER(FIND(LEFT(G$2,3),Expenses!$F14)),Expenses!$G14,"")))</f>
        <v/>
      </c>
      <c r="H14" s="48" t="str">
        <f>IF(Expenses!$G14&gt;0,IF(Expenses!$F14="Each Month",Expenses!$G14,IF(ISNUMBER(FIND(LEFT(H$2,3),Expenses!$F14)),Expenses!$G14,"")))</f>
        <v/>
      </c>
      <c r="I14" s="48" t="str">
        <f>IF(Expenses!$G14&gt;0,IF(Expenses!$F14="Each Month",Expenses!$G14,IF(ISNUMBER(FIND(LEFT(I$2,3),Expenses!$F14)),Expenses!$G14,"")))</f>
        <v/>
      </c>
      <c r="J14" s="48" t="str">
        <f>IF(Expenses!$G14&gt;0,IF(Expenses!$F14="Each Month",Expenses!$G14,IF(ISNUMBER(FIND(LEFT(J$2,3),Expenses!$F14)),Expenses!$G14,"")))</f>
        <v/>
      </c>
      <c r="K14" s="48" t="str">
        <f>IF(Expenses!$G14&gt;0,IF(Expenses!$F14="Each Month",Expenses!$G14,IF(ISNUMBER(FIND(LEFT(K$2,3),Expenses!$F14)),Expenses!$G14,"")))</f>
        <v/>
      </c>
      <c r="L14" s="48" t="str">
        <f>IF(Expenses!$G14&gt;0,IF(Expenses!$F14="Each Month",Expenses!$G14,IF(ISNUMBER(FIND(LEFT(L$2,3),Expenses!$F14)),Expenses!$G14,"")))</f>
        <v/>
      </c>
      <c r="M14" s="48" t="str">
        <f>IF(Expenses!$G14&gt;0,IF(Expenses!$F14="Each Month",Expenses!$G14,IF(ISNUMBER(FIND(LEFT(M$2,3),Expenses!$F14)),Expenses!$G14,"")))</f>
        <v/>
      </c>
      <c r="N14" s="48" t="str">
        <f>IF(Expenses!$G14&gt;0,IF(Expenses!$F14="Each Month",Expenses!$G14,IF(ISNUMBER(FIND(LEFT(N$2,3),Expenses!$F14)),Expenses!$G14,"")))</f>
        <v/>
      </c>
      <c r="O14" s="57" t="str">
        <f>Expenses!C14</f>
        <v>Debt &amp; Other Commitments</v>
      </c>
    </row>
    <row r="15" spans="2:15" ht="16.5" customHeight="1" x14ac:dyDescent="0.25">
      <c r="B15" s="49" t="str">
        <f>Expenses!B15</f>
        <v>Land Rates</v>
      </c>
      <c r="C15" s="50" t="str">
        <f>IF(Expenses!$G15&gt;0,IF(Expenses!$F15="Each Month",Expenses!$G15,IF(ISNUMBER(FIND(LEFT(C$2,3),Expenses!$F15)),Expenses!$G15,"")))</f>
        <v/>
      </c>
      <c r="D15" s="50" t="str">
        <f>IF(Expenses!$G15&gt;0,IF(Expenses!$F15="Each Month",Expenses!$G15,IF(ISNUMBER(FIND(LEFT(D$2,3),Expenses!$F15)),Expenses!$G15,"")))</f>
        <v/>
      </c>
      <c r="E15" s="50" t="str">
        <f>IF(Expenses!$G15&gt;0,IF(Expenses!$F15="Each Month",Expenses!$G15,IF(ISNUMBER(FIND(LEFT(E$2,3),Expenses!$F15)),Expenses!$G15,"")))</f>
        <v/>
      </c>
      <c r="F15" s="48" t="str">
        <f>IF(Expenses!$G15&gt;0,IF(Expenses!$F15="Each Month",Expenses!$G15,IF(ISNUMBER(FIND(LEFT(F$2,3),Expenses!$F15)),Expenses!$G15,"")))</f>
        <v/>
      </c>
      <c r="G15" s="48" t="str">
        <f>IF(Expenses!$G15&gt;0,IF(Expenses!$F15="Each Month",Expenses!$G15,IF(ISNUMBER(FIND(LEFT(G$2,3),Expenses!$F15)),Expenses!$G15,"")))</f>
        <v/>
      </c>
      <c r="H15" s="48" t="str">
        <f>IF(Expenses!$G15&gt;0,IF(Expenses!$F15="Each Month",Expenses!$G15,IF(ISNUMBER(FIND(LEFT(H$2,3),Expenses!$F15)),Expenses!$G15,"")))</f>
        <v/>
      </c>
      <c r="I15" s="48" t="str">
        <f>IF(Expenses!$G15&gt;0,IF(Expenses!$F15="Each Month",Expenses!$G15,IF(ISNUMBER(FIND(LEFT(I$2,3),Expenses!$F15)),Expenses!$G15,"")))</f>
        <v/>
      </c>
      <c r="J15" s="48" t="str">
        <f>IF(Expenses!$G15&gt;0,IF(Expenses!$F15="Each Month",Expenses!$G15,IF(ISNUMBER(FIND(LEFT(J$2,3),Expenses!$F15)),Expenses!$G15,"")))</f>
        <v/>
      </c>
      <c r="K15" s="48" t="str">
        <f>IF(Expenses!$G15&gt;0,IF(Expenses!$F15="Each Month",Expenses!$G15,IF(ISNUMBER(FIND(LEFT(K$2,3),Expenses!$F15)),Expenses!$G15,"")))</f>
        <v/>
      </c>
      <c r="L15" s="48" t="str">
        <f>IF(Expenses!$G15&gt;0,IF(Expenses!$F15="Each Month",Expenses!$G15,IF(ISNUMBER(FIND(LEFT(L$2,3),Expenses!$F15)),Expenses!$G15,"")))</f>
        <v/>
      </c>
      <c r="M15" s="48" t="str">
        <f>IF(Expenses!$G15&gt;0,IF(Expenses!$F15="Each Month",Expenses!$G15,IF(ISNUMBER(FIND(LEFT(M$2,3),Expenses!$F15)),Expenses!$G15,"")))</f>
        <v/>
      </c>
      <c r="N15" s="48" t="str">
        <f>IF(Expenses!$G15&gt;0,IF(Expenses!$F15="Each Month",Expenses!$G15,IF(ISNUMBER(FIND(LEFT(N$2,3),Expenses!$F15)),Expenses!$G15,"")))</f>
        <v/>
      </c>
      <c r="O15" s="57" t="str">
        <f>Expenses!C15</f>
        <v>Family Home</v>
      </c>
    </row>
    <row r="16" spans="2:15" ht="16.5" customHeight="1" x14ac:dyDescent="0.25">
      <c r="B16" s="49" t="str">
        <f>Expenses!B16</f>
        <v>Water Rates</v>
      </c>
      <c r="C16" s="50" t="str">
        <f>IF(Expenses!$G16&gt;0,IF(Expenses!$F16="Each Month",Expenses!$G16,IF(ISNUMBER(FIND(LEFT(C$2,3),Expenses!$F16)),Expenses!$G16,"")))</f>
        <v/>
      </c>
      <c r="D16" s="50" t="str">
        <f>IF(Expenses!$G16&gt;0,IF(Expenses!$F16="Each Month",Expenses!$G16,IF(ISNUMBER(FIND(LEFT(D$2,3),Expenses!$F16)),Expenses!$G16,"")))</f>
        <v/>
      </c>
      <c r="E16" s="50" t="str">
        <f>IF(Expenses!$G16&gt;0,IF(Expenses!$F16="Each Month",Expenses!$G16,IF(ISNUMBER(FIND(LEFT(E$2,3),Expenses!$F16)),Expenses!$G16,"")))</f>
        <v/>
      </c>
      <c r="F16" s="48" t="str">
        <f>IF(Expenses!$G16&gt;0,IF(Expenses!$F16="Each Month",Expenses!$G16,IF(ISNUMBER(FIND(LEFT(F$2,3),Expenses!$F16)),Expenses!$G16,"")))</f>
        <v/>
      </c>
      <c r="G16" s="48" t="str">
        <f>IF(Expenses!$G16&gt;0,IF(Expenses!$F16="Each Month",Expenses!$G16,IF(ISNUMBER(FIND(LEFT(G$2,3),Expenses!$F16)),Expenses!$G16,"")))</f>
        <v/>
      </c>
      <c r="H16" s="48" t="str">
        <f>IF(Expenses!$G16&gt;0,IF(Expenses!$F16="Each Month",Expenses!$G16,IF(ISNUMBER(FIND(LEFT(H$2,3),Expenses!$F16)),Expenses!$G16,"")))</f>
        <v/>
      </c>
      <c r="I16" s="48" t="str">
        <f>IF(Expenses!$G16&gt;0,IF(Expenses!$F16="Each Month",Expenses!$G16,IF(ISNUMBER(FIND(LEFT(I$2,3),Expenses!$F16)),Expenses!$G16,"")))</f>
        <v/>
      </c>
      <c r="J16" s="48" t="str">
        <f>IF(Expenses!$G16&gt;0,IF(Expenses!$F16="Each Month",Expenses!$G16,IF(ISNUMBER(FIND(LEFT(J$2,3),Expenses!$F16)),Expenses!$G16,"")))</f>
        <v/>
      </c>
      <c r="K16" s="48" t="str">
        <f>IF(Expenses!$G16&gt;0,IF(Expenses!$F16="Each Month",Expenses!$G16,IF(ISNUMBER(FIND(LEFT(K$2,3),Expenses!$F16)),Expenses!$G16,"")))</f>
        <v/>
      </c>
      <c r="L16" s="48" t="str">
        <f>IF(Expenses!$G16&gt;0,IF(Expenses!$F16="Each Month",Expenses!$G16,IF(ISNUMBER(FIND(LEFT(L$2,3),Expenses!$F16)),Expenses!$G16,"")))</f>
        <v/>
      </c>
      <c r="M16" s="48" t="str">
        <f>IF(Expenses!$G16&gt;0,IF(Expenses!$F16="Each Month",Expenses!$G16,IF(ISNUMBER(FIND(LEFT(M$2,3),Expenses!$F16)),Expenses!$G16,"")))</f>
        <v/>
      </c>
      <c r="N16" s="48" t="str">
        <f>IF(Expenses!$G16&gt;0,IF(Expenses!$F16="Each Month",Expenses!$G16,IF(ISNUMBER(FIND(LEFT(N$2,3),Expenses!$F16)),Expenses!$G16,"")))</f>
        <v/>
      </c>
      <c r="O16" s="57" t="str">
        <f>Expenses!C16</f>
        <v>Family Home</v>
      </c>
    </row>
    <row r="17" spans="2:15" ht="16.5" customHeight="1" x14ac:dyDescent="0.25">
      <c r="B17" s="49" t="str">
        <f>Expenses!B17</f>
        <v>Repairs</v>
      </c>
      <c r="C17" s="50" t="str">
        <f>IF(Expenses!$G17&gt;0,IF(Expenses!$F17="Each Month",Expenses!$G17,IF(ISNUMBER(FIND(LEFT(C$2,3),Expenses!$F17)),Expenses!$G17,"")))</f>
        <v/>
      </c>
      <c r="D17" s="50" t="str">
        <f>IF(Expenses!$G17&gt;0,IF(Expenses!$F17="Each Month",Expenses!$G17,IF(ISNUMBER(FIND(LEFT(D$2,3),Expenses!$F17)),Expenses!$G17,"")))</f>
        <v/>
      </c>
      <c r="E17" s="50" t="str">
        <f>IF(Expenses!$G17&gt;0,IF(Expenses!$F17="Each Month",Expenses!$G17,IF(ISNUMBER(FIND(LEFT(E$2,3),Expenses!$F17)),Expenses!$G17,"")))</f>
        <v/>
      </c>
      <c r="F17" s="48" t="str">
        <f>IF(Expenses!$G17&gt;0,IF(Expenses!$F17="Each Month",Expenses!$G17,IF(ISNUMBER(FIND(LEFT(F$2,3),Expenses!$F17)),Expenses!$G17,"")))</f>
        <v/>
      </c>
      <c r="G17" s="48" t="str">
        <f>IF(Expenses!$G17&gt;0,IF(Expenses!$F17="Each Month",Expenses!$G17,IF(ISNUMBER(FIND(LEFT(G$2,3),Expenses!$F17)),Expenses!$G17,"")))</f>
        <v/>
      </c>
      <c r="H17" s="48" t="str">
        <f>IF(Expenses!$G17&gt;0,IF(Expenses!$F17="Each Month",Expenses!$G17,IF(ISNUMBER(FIND(LEFT(H$2,3),Expenses!$F17)),Expenses!$G17,"")))</f>
        <v/>
      </c>
      <c r="I17" s="48" t="str">
        <f>IF(Expenses!$G17&gt;0,IF(Expenses!$F17="Each Month",Expenses!$G17,IF(ISNUMBER(FIND(LEFT(I$2,3),Expenses!$F17)),Expenses!$G17,"")))</f>
        <v/>
      </c>
      <c r="J17" s="48" t="str">
        <f>IF(Expenses!$G17&gt;0,IF(Expenses!$F17="Each Month",Expenses!$G17,IF(ISNUMBER(FIND(LEFT(J$2,3),Expenses!$F17)),Expenses!$G17,"")))</f>
        <v/>
      </c>
      <c r="K17" s="48" t="str">
        <f>IF(Expenses!$G17&gt;0,IF(Expenses!$F17="Each Month",Expenses!$G17,IF(ISNUMBER(FIND(LEFT(K$2,3),Expenses!$F17)),Expenses!$G17,"")))</f>
        <v/>
      </c>
      <c r="L17" s="48" t="str">
        <f>IF(Expenses!$G17&gt;0,IF(Expenses!$F17="Each Month",Expenses!$G17,IF(ISNUMBER(FIND(LEFT(L$2,3),Expenses!$F17)),Expenses!$G17,"")))</f>
        <v/>
      </c>
      <c r="M17" s="48" t="str">
        <f>IF(Expenses!$G17&gt;0,IF(Expenses!$F17="Each Month",Expenses!$G17,IF(ISNUMBER(FIND(LEFT(M$2,3),Expenses!$F17)),Expenses!$G17,"")))</f>
        <v/>
      </c>
      <c r="N17" s="48" t="str">
        <f>IF(Expenses!$G17&gt;0,IF(Expenses!$F17="Each Month",Expenses!$G17,IF(ISNUMBER(FIND(LEFT(N$2,3),Expenses!$F17)),Expenses!$G17,"")))</f>
        <v/>
      </c>
      <c r="O17" s="57" t="str">
        <f>Expenses!C17</f>
        <v>Family Home</v>
      </c>
    </row>
    <row r="18" spans="2:15" ht="16.5" customHeight="1" x14ac:dyDescent="0.25">
      <c r="B18" s="49" t="str">
        <f>Expenses!B18</f>
        <v>Insurance</v>
      </c>
      <c r="C18" s="50" t="str">
        <f>IF(Expenses!$G18&gt;0,IF(Expenses!$F18="Each Month",Expenses!$G18,IF(ISNUMBER(FIND(LEFT(C$2,3),Expenses!$F18)),Expenses!$G18,"")))</f>
        <v/>
      </c>
      <c r="D18" s="50" t="str">
        <f>IF(Expenses!$G18&gt;0,IF(Expenses!$F18="Each Month",Expenses!$G18,IF(ISNUMBER(FIND(LEFT(D$2,3),Expenses!$F18)),Expenses!$G18,"")))</f>
        <v/>
      </c>
      <c r="E18" s="50" t="str">
        <f>IF(Expenses!$G18&gt;0,IF(Expenses!$F18="Each Month",Expenses!$G18,IF(ISNUMBER(FIND(LEFT(E$2,3),Expenses!$F18)),Expenses!$G18,"")))</f>
        <v/>
      </c>
      <c r="F18" s="48" t="str">
        <f>IF(Expenses!$G18&gt;0,IF(Expenses!$F18="Each Month",Expenses!$G18,IF(ISNUMBER(FIND(LEFT(F$2,3),Expenses!$F18)),Expenses!$G18,"")))</f>
        <v/>
      </c>
      <c r="G18" s="48" t="str">
        <f>IF(Expenses!$G18&gt;0,IF(Expenses!$F18="Each Month",Expenses!$G18,IF(ISNUMBER(FIND(LEFT(G$2,3),Expenses!$F18)),Expenses!$G18,"")))</f>
        <v/>
      </c>
      <c r="H18" s="48" t="str">
        <f>IF(Expenses!$G18&gt;0,IF(Expenses!$F18="Each Month",Expenses!$G18,IF(ISNUMBER(FIND(LEFT(H$2,3),Expenses!$F18)),Expenses!$G18,"")))</f>
        <v/>
      </c>
      <c r="I18" s="48" t="str">
        <f>IF(Expenses!$G18&gt;0,IF(Expenses!$F18="Each Month",Expenses!$G18,IF(ISNUMBER(FIND(LEFT(I$2,3),Expenses!$F18)),Expenses!$G18,"")))</f>
        <v/>
      </c>
      <c r="J18" s="48" t="str">
        <f>IF(Expenses!$G18&gt;0,IF(Expenses!$F18="Each Month",Expenses!$G18,IF(ISNUMBER(FIND(LEFT(J$2,3),Expenses!$F18)),Expenses!$G18,"")))</f>
        <v/>
      </c>
      <c r="K18" s="48" t="str">
        <f>IF(Expenses!$G18&gt;0,IF(Expenses!$F18="Each Month",Expenses!$G18,IF(ISNUMBER(FIND(LEFT(K$2,3),Expenses!$F18)),Expenses!$G18,"")))</f>
        <v/>
      </c>
      <c r="L18" s="48" t="str">
        <f>IF(Expenses!$G18&gt;0,IF(Expenses!$F18="Each Month",Expenses!$G18,IF(ISNUMBER(FIND(LEFT(L$2,3),Expenses!$F18)),Expenses!$G18,"")))</f>
        <v/>
      </c>
      <c r="M18" s="48" t="str">
        <f>IF(Expenses!$G18&gt;0,IF(Expenses!$F18="Each Month",Expenses!$G18,IF(ISNUMBER(FIND(LEFT(M$2,3),Expenses!$F18)),Expenses!$G18,"")))</f>
        <v/>
      </c>
      <c r="N18" s="48" t="str">
        <f>IF(Expenses!$G18&gt;0,IF(Expenses!$F18="Each Month",Expenses!$G18,IF(ISNUMBER(FIND(LEFT(N$2,3),Expenses!$F18)),Expenses!$G18,"")))</f>
        <v/>
      </c>
      <c r="O18" s="57" t="str">
        <f>Expenses!C18</f>
        <v>Family Home</v>
      </c>
    </row>
    <row r="19" spans="2:15" ht="16.5" customHeight="1" x14ac:dyDescent="0.25">
      <c r="B19" s="49" t="str">
        <f>Expenses!B19</f>
        <v>Electricity</v>
      </c>
      <c r="C19" s="50" t="str">
        <f>IF(Expenses!$G19&gt;0,IF(Expenses!$F19="Each Month",Expenses!$G19,IF(ISNUMBER(FIND(LEFT(C$2,3),Expenses!$F19)),Expenses!$G19,"")))</f>
        <v/>
      </c>
      <c r="D19" s="50" t="str">
        <f>IF(Expenses!$G19&gt;0,IF(Expenses!$F19="Each Month",Expenses!$G19,IF(ISNUMBER(FIND(LEFT(D$2,3),Expenses!$F19)),Expenses!$G19,"")))</f>
        <v/>
      </c>
      <c r="E19" s="50" t="str">
        <f>IF(Expenses!$G19&gt;0,IF(Expenses!$F19="Each Month",Expenses!$G19,IF(ISNUMBER(FIND(LEFT(E$2,3),Expenses!$F19)),Expenses!$G19,"")))</f>
        <v/>
      </c>
      <c r="F19" s="48" t="str">
        <f>IF(Expenses!$G19&gt;0,IF(Expenses!$F19="Each Month",Expenses!$G19,IF(ISNUMBER(FIND(LEFT(F$2,3),Expenses!$F19)),Expenses!$G19,"")))</f>
        <v/>
      </c>
      <c r="G19" s="48" t="str">
        <f>IF(Expenses!$G19&gt;0,IF(Expenses!$F19="Each Month",Expenses!$G19,IF(ISNUMBER(FIND(LEFT(G$2,3),Expenses!$F19)),Expenses!$G19,"")))</f>
        <v/>
      </c>
      <c r="H19" s="48" t="str">
        <f>IF(Expenses!$G19&gt;0,IF(Expenses!$F19="Each Month",Expenses!$G19,IF(ISNUMBER(FIND(LEFT(H$2,3),Expenses!$F19)),Expenses!$G19,"")))</f>
        <v/>
      </c>
      <c r="I19" s="48" t="str">
        <f>IF(Expenses!$G19&gt;0,IF(Expenses!$F19="Each Month",Expenses!$G19,IF(ISNUMBER(FIND(LEFT(I$2,3),Expenses!$F19)),Expenses!$G19,"")))</f>
        <v/>
      </c>
      <c r="J19" s="48" t="str">
        <f>IF(Expenses!$G19&gt;0,IF(Expenses!$F19="Each Month",Expenses!$G19,IF(ISNUMBER(FIND(LEFT(J$2,3),Expenses!$F19)),Expenses!$G19,"")))</f>
        <v/>
      </c>
      <c r="K19" s="48" t="str">
        <f>IF(Expenses!$G19&gt;0,IF(Expenses!$F19="Each Month",Expenses!$G19,IF(ISNUMBER(FIND(LEFT(K$2,3),Expenses!$F19)),Expenses!$G19,"")))</f>
        <v/>
      </c>
      <c r="L19" s="48" t="str">
        <f>IF(Expenses!$G19&gt;0,IF(Expenses!$F19="Each Month",Expenses!$G19,IF(ISNUMBER(FIND(LEFT(L$2,3),Expenses!$F19)),Expenses!$G19,"")))</f>
        <v/>
      </c>
      <c r="M19" s="48" t="str">
        <f>IF(Expenses!$G19&gt;0,IF(Expenses!$F19="Each Month",Expenses!$G19,IF(ISNUMBER(FIND(LEFT(M$2,3),Expenses!$F19)),Expenses!$G19,"")))</f>
        <v/>
      </c>
      <c r="N19" s="48" t="str">
        <f>IF(Expenses!$G19&gt;0,IF(Expenses!$F19="Each Month",Expenses!$G19,IF(ISNUMBER(FIND(LEFT(N$2,3),Expenses!$F19)),Expenses!$G19,"")))</f>
        <v/>
      </c>
      <c r="O19" s="57" t="str">
        <f>Expenses!C19</f>
        <v>Family Home</v>
      </c>
    </row>
    <row r="20" spans="2:15" ht="16.5" customHeight="1" x14ac:dyDescent="0.25">
      <c r="B20" s="49" t="str">
        <f>Expenses!B20</f>
        <v>Pest Control</v>
      </c>
      <c r="C20" s="50" t="str">
        <f>IF(Expenses!$G20&gt;0,IF(Expenses!$F20="Each Month",Expenses!$G20,IF(ISNUMBER(FIND(LEFT(C$2,3),Expenses!$F20)),Expenses!$G20,"")))</f>
        <v/>
      </c>
      <c r="D20" s="50" t="str">
        <f>IF(Expenses!$G20&gt;0,IF(Expenses!$F20="Each Month",Expenses!$G20,IF(ISNUMBER(FIND(LEFT(D$2,3),Expenses!$F20)),Expenses!$G20,"")))</f>
        <v/>
      </c>
      <c r="E20" s="50" t="str">
        <f>IF(Expenses!$G20&gt;0,IF(Expenses!$F20="Each Month",Expenses!$G20,IF(ISNUMBER(FIND(LEFT(E$2,3),Expenses!$F20)),Expenses!$G20,"")))</f>
        <v/>
      </c>
      <c r="F20" s="48" t="str">
        <f>IF(Expenses!$G20&gt;0,IF(Expenses!$F20="Each Month",Expenses!$G20,IF(ISNUMBER(FIND(LEFT(F$2,3),Expenses!$F20)),Expenses!$G20,"")))</f>
        <v/>
      </c>
      <c r="G20" s="48" t="str">
        <f>IF(Expenses!$G20&gt;0,IF(Expenses!$F20="Each Month",Expenses!$G20,IF(ISNUMBER(FIND(LEFT(G$2,3),Expenses!$F20)),Expenses!$G20,"")))</f>
        <v/>
      </c>
      <c r="H20" s="48" t="str">
        <f>IF(Expenses!$G20&gt;0,IF(Expenses!$F20="Each Month",Expenses!$G20,IF(ISNUMBER(FIND(LEFT(H$2,3),Expenses!$F20)),Expenses!$G20,"")))</f>
        <v/>
      </c>
      <c r="I20" s="48" t="str">
        <f>IF(Expenses!$G20&gt;0,IF(Expenses!$F20="Each Month",Expenses!$G20,IF(ISNUMBER(FIND(LEFT(I$2,3),Expenses!$F20)),Expenses!$G20,"")))</f>
        <v/>
      </c>
      <c r="J20" s="48" t="str">
        <f>IF(Expenses!$G20&gt;0,IF(Expenses!$F20="Each Month",Expenses!$G20,IF(ISNUMBER(FIND(LEFT(J$2,3),Expenses!$F20)),Expenses!$G20,"")))</f>
        <v/>
      </c>
      <c r="K20" s="48" t="str">
        <f>IF(Expenses!$G20&gt;0,IF(Expenses!$F20="Each Month",Expenses!$G20,IF(ISNUMBER(FIND(LEFT(K$2,3),Expenses!$F20)),Expenses!$G20,"")))</f>
        <v/>
      </c>
      <c r="L20" s="48" t="str">
        <f>IF(Expenses!$G20&gt;0,IF(Expenses!$F20="Each Month",Expenses!$G20,IF(ISNUMBER(FIND(LEFT(L$2,3),Expenses!$F20)),Expenses!$G20,"")))</f>
        <v/>
      </c>
      <c r="M20" s="48" t="str">
        <f>IF(Expenses!$G20&gt;0,IF(Expenses!$F20="Each Month",Expenses!$G20,IF(ISNUMBER(FIND(LEFT(M$2,3),Expenses!$F20)),Expenses!$G20,"")))</f>
        <v/>
      </c>
      <c r="N20" s="48" t="str">
        <f>IF(Expenses!$G20&gt;0,IF(Expenses!$F20="Each Month",Expenses!$G20,IF(ISNUMBER(FIND(LEFT(N$2,3),Expenses!$F20)),Expenses!$G20,"")))</f>
        <v/>
      </c>
      <c r="O20" s="57" t="str">
        <f>Expenses!C20</f>
        <v>Family Home</v>
      </c>
    </row>
    <row r="21" spans="2:15" ht="16.5" customHeight="1" x14ac:dyDescent="0.25">
      <c r="B21" s="49" t="str">
        <f>Expenses!B21</f>
        <v>Gardening</v>
      </c>
      <c r="C21" s="50" t="str">
        <f>IF(Expenses!$G21&gt;0,IF(Expenses!$F21="Each Month",Expenses!$G21,IF(ISNUMBER(FIND(LEFT(C$2,3),Expenses!$F21)),Expenses!$G21,"")))</f>
        <v/>
      </c>
      <c r="D21" s="50" t="str">
        <f>IF(Expenses!$G21&gt;0,IF(Expenses!$F21="Each Month",Expenses!$G21,IF(ISNUMBER(FIND(LEFT(D$2,3),Expenses!$F21)),Expenses!$G21,"")))</f>
        <v/>
      </c>
      <c r="E21" s="50" t="str">
        <f>IF(Expenses!$G21&gt;0,IF(Expenses!$F21="Each Month",Expenses!$G21,IF(ISNUMBER(FIND(LEFT(E$2,3),Expenses!$F21)),Expenses!$G21,"")))</f>
        <v/>
      </c>
      <c r="F21" s="48" t="str">
        <f>IF(Expenses!$G21&gt;0,IF(Expenses!$F21="Each Month",Expenses!$G21,IF(ISNUMBER(FIND(LEFT(F$2,3),Expenses!$F21)),Expenses!$G21,"")))</f>
        <v/>
      </c>
      <c r="G21" s="48" t="str">
        <f>IF(Expenses!$G21&gt;0,IF(Expenses!$F21="Each Month",Expenses!$G21,IF(ISNUMBER(FIND(LEFT(G$2,3),Expenses!$F21)),Expenses!$G21,"")))</f>
        <v/>
      </c>
      <c r="H21" s="48" t="str">
        <f>IF(Expenses!$G21&gt;0,IF(Expenses!$F21="Each Month",Expenses!$G21,IF(ISNUMBER(FIND(LEFT(H$2,3),Expenses!$F21)),Expenses!$G21,"")))</f>
        <v/>
      </c>
      <c r="I21" s="48" t="str">
        <f>IF(Expenses!$G21&gt;0,IF(Expenses!$F21="Each Month",Expenses!$G21,IF(ISNUMBER(FIND(LEFT(I$2,3),Expenses!$F21)),Expenses!$G21,"")))</f>
        <v/>
      </c>
      <c r="J21" s="48" t="str">
        <f>IF(Expenses!$G21&gt;0,IF(Expenses!$F21="Each Month",Expenses!$G21,IF(ISNUMBER(FIND(LEFT(J$2,3),Expenses!$F21)),Expenses!$G21,"")))</f>
        <v/>
      </c>
      <c r="K21" s="48" t="str">
        <f>IF(Expenses!$G21&gt;0,IF(Expenses!$F21="Each Month",Expenses!$G21,IF(ISNUMBER(FIND(LEFT(K$2,3),Expenses!$F21)),Expenses!$G21,"")))</f>
        <v/>
      </c>
      <c r="L21" s="48" t="str">
        <f>IF(Expenses!$G21&gt;0,IF(Expenses!$F21="Each Month",Expenses!$G21,IF(ISNUMBER(FIND(LEFT(L$2,3),Expenses!$F21)),Expenses!$G21,"")))</f>
        <v/>
      </c>
      <c r="M21" s="48" t="str">
        <f>IF(Expenses!$G21&gt;0,IF(Expenses!$F21="Each Month",Expenses!$G21,IF(ISNUMBER(FIND(LEFT(M$2,3),Expenses!$F21)),Expenses!$G21,"")))</f>
        <v/>
      </c>
      <c r="N21" s="48" t="str">
        <f>IF(Expenses!$G21&gt;0,IF(Expenses!$F21="Each Month",Expenses!$G21,IF(ISNUMBER(FIND(LEFT(N$2,3),Expenses!$F21)),Expenses!$G21,"")))</f>
        <v/>
      </c>
      <c r="O21" s="57" t="str">
        <f>Expenses!C21</f>
        <v>Family Home</v>
      </c>
    </row>
    <row r="22" spans="2:15" ht="16.5" customHeight="1" x14ac:dyDescent="0.25">
      <c r="B22" s="49" t="str">
        <f>Expenses!B22</f>
        <v>Gas/Heating</v>
      </c>
      <c r="C22" s="50" t="str">
        <f>IF(Expenses!$G22&gt;0,IF(Expenses!$F22="Each Month",Expenses!$G22,IF(ISNUMBER(FIND(LEFT(C$2,3),Expenses!$F22)),Expenses!$G22,"")))</f>
        <v/>
      </c>
      <c r="D22" s="50" t="str">
        <f>IF(Expenses!$G22&gt;0,IF(Expenses!$F22="Each Month",Expenses!$G22,IF(ISNUMBER(FIND(LEFT(D$2,3),Expenses!$F22)),Expenses!$G22,"")))</f>
        <v/>
      </c>
      <c r="E22" s="50" t="str">
        <f>IF(Expenses!$G22&gt;0,IF(Expenses!$F22="Each Month",Expenses!$G22,IF(ISNUMBER(FIND(LEFT(E$2,3),Expenses!$F22)),Expenses!$G22,"")))</f>
        <v/>
      </c>
      <c r="F22" s="48" t="str">
        <f>IF(Expenses!$G22&gt;0,IF(Expenses!$F22="Each Month",Expenses!$G22,IF(ISNUMBER(FIND(LEFT(F$2,3),Expenses!$F22)),Expenses!$G22,"")))</f>
        <v/>
      </c>
      <c r="G22" s="48" t="str">
        <f>IF(Expenses!$G22&gt;0,IF(Expenses!$F22="Each Month",Expenses!$G22,IF(ISNUMBER(FIND(LEFT(G$2,3),Expenses!$F22)),Expenses!$G22,"")))</f>
        <v/>
      </c>
      <c r="H22" s="48" t="str">
        <f>IF(Expenses!$G22&gt;0,IF(Expenses!$F22="Each Month",Expenses!$G22,IF(ISNUMBER(FIND(LEFT(H$2,3),Expenses!$F22)),Expenses!$G22,"")))</f>
        <v/>
      </c>
      <c r="I22" s="48" t="str">
        <f>IF(Expenses!$G22&gt;0,IF(Expenses!$F22="Each Month",Expenses!$G22,IF(ISNUMBER(FIND(LEFT(I$2,3),Expenses!$F22)),Expenses!$G22,"")))</f>
        <v/>
      </c>
      <c r="J22" s="48" t="str">
        <f>IF(Expenses!$G22&gt;0,IF(Expenses!$F22="Each Month",Expenses!$G22,IF(ISNUMBER(FIND(LEFT(J$2,3),Expenses!$F22)),Expenses!$G22,"")))</f>
        <v/>
      </c>
      <c r="K22" s="48" t="str">
        <f>IF(Expenses!$G22&gt;0,IF(Expenses!$F22="Each Month",Expenses!$G22,IF(ISNUMBER(FIND(LEFT(K$2,3),Expenses!$F22)),Expenses!$G22,"")))</f>
        <v/>
      </c>
      <c r="L22" s="48" t="str">
        <f>IF(Expenses!$G22&gt;0,IF(Expenses!$F22="Each Month",Expenses!$G22,IF(ISNUMBER(FIND(LEFT(L$2,3),Expenses!$F22)),Expenses!$G22,"")))</f>
        <v/>
      </c>
      <c r="M22" s="48" t="str">
        <f>IF(Expenses!$G22&gt;0,IF(Expenses!$F22="Each Month",Expenses!$G22,IF(ISNUMBER(FIND(LEFT(M$2,3),Expenses!$F22)),Expenses!$G22,"")))</f>
        <v/>
      </c>
      <c r="N22" s="48" t="str">
        <f>IF(Expenses!$G22&gt;0,IF(Expenses!$F22="Each Month",Expenses!$G22,IF(ISNUMBER(FIND(LEFT(N$2,3),Expenses!$F22)),Expenses!$G22,"")))</f>
        <v/>
      </c>
      <c r="O22" s="57" t="str">
        <f>Expenses!C22</f>
        <v>Family Home</v>
      </c>
    </row>
    <row r="23" spans="2:15" ht="16.5" customHeight="1" x14ac:dyDescent="0.25">
      <c r="B23" s="49" t="str">
        <f>Expenses!B23</f>
        <v>Swimming Pool</v>
      </c>
      <c r="C23" s="50" t="str">
        <f>IF(Expenses!$G23&gt;0,IF(Expenses!$F23="Each Month",Expenses!$G23,IF(ISNUMBER(FIND(LEFT(C$2,3),Expenses!$F23)),Expenses!$G23,"")))</f>
        <v/>
      </c>
      <c r="D23" s="50" t="str">
        <f>IF(Expenses!$G23&gt;0,IF(Expenses!$F23="Each Month",Expenses!$G23,IF(ISNUMBER(FIND(LEFT(D$2,3),Expenses!$F23)),Expenses!$G23,"")))</f>
        <v/>
      </c>
      <c r="E23" s="50" t="str">
        <f>IF(Expenses!$G23&gt;0,IF(Expenses!$F23="Each Month",Expenses!$G23,IF(ISNUMBER(FIND(LEFT(E$2,3),Expenses!$F23)),Expenses!$G23,"")))</f>
        <v/>
      </c>
      <c r="F23" s="48" t="str">
        <f>IF(Expenses!$G23&gt;0,IF(Expenses!$F23="Each Month",Expenses!$G23,IF(ISNUMBER(FIND(LEFT(F$2,3),Expenses!$F23)),Expenses!$G23,"")))</f>
        <v/>
      </c>
      <c r="G23" s="48" t="str">
        <f>IF(Expenses!$G23&gt;0,IF(Expenses!$F23="Each Month",Expenses!$G23,IF(ISNUMBER(FIND(LEFT(G$2,3),Expenses!$F23)),Expenses!$G23,"")))</f>
        <v/>
      </c>
      <c r="H23" s="48" t="str">
        <f>IF(Expenses!$G23&gt;0,IF(Expenses!$F23="Each Month",Expenses!$G23,IF(ISNUMBER(FIND(LEFT(H$2,3),Expenses!$F23)),Expenses!$G23,"")))</f>
        <v/>
      </c>
      <c r="I23" s="48" t="str">
        <f>IF(Expenses!$G23&gt;0,IF(Expenses!$F23="Each Month",Expenses!$G23,IF(ISNUMBER(FIND(LEFT(I$2,3),Expenses!$F23)),Expenses!$G23,"")))</f>
        <v/>
      </c>
      <c r="J23" s="48" t="str">
        <f>IF(Expenses!$G23&gt;0,IF(Expenses!$F23="Each Month",Expenses!$G23,IF(ISNUMBER(FIND(LEFT(J$2,3),Expenses!$F23)),Expenses!$G23,"")))</f>
        <v/>
      </c>
      <c r="K23" s="48" t="str">
        <f>IF(Expenses!$G23&gt;0,IF(Expenses!$F23="Each Month",Expenses!$G23,IF(ISNUMBER(FIND(LEFT(K$2,3),Expenses!$F23)),Expenses!$G23,"")))</f>
        <v/>
      </c>
      <c r="L23" s="48" t="str">
        <f>IF(Expenses!$G23&gt;0,IF(Expenses!$F23="Each Month",Expenses!$G23,IF(ISNUMBER(FIND(LEFT(L$2,3),Expenses!$F23)),Expenses!$G23,"")))</f>
        <v/>
      </c>
      <c r="M23" s="48" t="str">
        <f>IF(Expenses!$G23&gt;0,IF(Expenses!$F23="Each Month",Expenses!$G23,IF(ISNUMBER(FIND(LEFT(M$2,3),Expenses!$F23)),Expenses!$G23,"")))</f>
        <v/>
      </c>
      <c r="N23" s="48" t="str">
        <f>IF(Expenses!$G23&gt;0,IF(Expenses!$F23="Each Month",Expenses!$G23,IF(ISNUMBER(FIND(LEFT(N$2,3),Expenses!$F23)),Expenses!$G23,"")))</f>
        <v/>
      </c>
      <c r="O23" s="57" t="str">
        <f>Expenses!C23</f>
        <v>Family Home</v>
      </c>
    </row>
    <row r="24" spans="2:15" ht="16.5" customHeight="1" x14ac:dyDescent="0.25">
      <c r="B24" s="49" t="str">
        <f>Expenses!B24</f>
        <v>Cleaners</v>
      </c>
      <c r="C24" s="50" t="str">
        <f>IF(Expenses!$G24&gt;0,IF(Expenses!$F24="Each Month",Expenses!$G24,IF(ISNUMBER(FIND(LEFT(C$2,3),Expenses!$F24)),Expenses!$G24,"")))</f>
        <v/>
      </c>
      <c r="D24" s="50" t="str">
        <f>IF(Expenses!$G24&gt;0,IF(Expenses!$F24="Each Month",Expenses!$G24,IF(ISNUMBER(FIND(LEFT(D$2,3),Expenses!$F24)),Expenses!$G24,"")))</f>
        <v/>
      </c>
      <c r="E24" s="50" t="str">
        <f>IF(Expenses!$G24&gt;0,IF(Expenses!$F24="Each Month",Expenses!$G24,IF(ISNUMBER(FIND(LEFT(E$2,3),Expenses!$F24)),Expenses!$G24,"")))</f>
        <v/>
      </c>
      <c r="F24" s="48" t="str">
        <f>IF(Expenses!$G24&gt;0,IF(Expenses!$F24="Each Month",Expenses!$G24,IF(ISNUMBER(FIND(LEFT(F$2,3),Expenses!$F24)),Expenses!$G24,"")))</f>
        <v/>
      </c>
      <c r="G24" s="48" t="str">
        <f>IF(Expenses!$G24&gt;0,IF(Expenses!$F24="Each Month",Expenses!$G24,IF(ISNUMBER(FIND(LEFT(G$2,3),Expenses!$F24)),Expenses!$G24,"")))</f>
        <v/>
      </c>
      <c r="H24" s="48" t="str">
        <f>IF(Expenses!$G24&gt;0,IF(Expenses!$F24="Each Month",Expenses!$G24,IF(ISNUMBER(FIND(LEFT(H$2,3),Expenses!$F24)),Expenses!$G24,"")))</f>
        <v/>
      </c>
      <c r="I24" s="48" t="str">
        <f>IF(Expenses!$G24&gt;0,IF(Expenses!$F24="Each Month",Expenses!$G24,IF(ISNUMBER(FIND(LEFT(I$2,3),Expenses!$F24)),Expenses!$G24,"")))</f>
        <v/>
      </c>
      <c r="J24" s="48" t="str">
        <f>IF(Expenses!$G24&gt;0,IF(Expenses!$F24="Each Month",Expenses!$G24,IF(ISNUMBER(FIND(LEFT(J$2,3),Expenses!$F24)),Expenses!$G24,"")))</f>
        <v/>
      </c>
      <c r="K24" s="48" t="str">
        <f>IF(Expenses!$G24&gt;0,IF(Expenses!$F24="Each Month",Expenses!$G24,IF(ISNUMBER(FIND(LEFT(K$2,3),Expenses!$F24)),Expenses!$G24,"")))</f>
        <v/>
      </c>
      <c r="L24" s="48" t="str">
        <f>IF(Expenses!$G24&gt;0,IF(Expenses!$F24="Each Month",Expenses!$G24,IF(ISNUMBER(FIND(LEFT(L$2,3),Expenses!$F24)),Expenses!$G24,"")))</f>
        <v/>
      </c>
      <c r="M24" s="48" t="str">
        <f>IF(Expenses!$G24&gt;0,IF(Expenses!$F24="Each Month",Expenses!$G24,IF(ISNUMBER(FIND(LEFT(M$2,3),Expenses!$F24)),Expenses!$G24,"")))</f>
        <v/>
      </c>
      <c r="N24" s="48" t="str">
        <f>IF(Expenses!$G24&gt;0,IF(Expenses!$F24="Each Month",Expenses!$G24,IF(ISNUMBER(FIND(LEFT(N$2,3),Expenses!$F24)),Expenses!$G24,"")))</f>
        <v/>
      </c>
      <c r="O24" s="57" t="str">
        <f>Expenses!C24</f>
        <v>Family Home</v>
      </c>
    </row>
    <row r="25" spans="2:15" ht="16.5" customHeight="1" x14ac:dyDescent="0.25">
      <c r="B25" s="49" t="str">
        <f>Expenses!B25</f>
        <v>Nanny</v>
      </c>
      <c r="C25" s="50" t="str">
        <f>IF(Expenses!$G25&gt;0,IF(Expenses!$F25="Each Month",Expenses!$G25,IF(ISNUMBER(FIND(LEFT(C$2,3),Expenses!$F25)),Expenses!$G25,"")))</f>
        <v/>
      </c>
      <c r="D25" s="50" t="str">
        <f>IF(Expenses!$G25&gt;0,IF(Expenses!$F25="Each Month",Expenses!$G25,IF(ISNUMBER(FIND(LEFT(D$2,3),Expenses!$F25)),Expenses!$G25,"")))</f>
        <v/>
      </c>
      <c r="E25" s="50" t="str">
        <f>IF(Expenses!$G25&gt;0,IF(Expenses!$F25="Each Month",Expenses!$G25,IF(ISNUMBER(FIND(LEFT(E$2,3),Expenses!$F25)),Expenses!$G25,"")))</f>
        <v/>
      </c>
      <c r="F25" s="48" t="str">
        <f>IF(Expenses!$G25&gt;0,IF(Expenses!$F25="Each Month",Expenses!$G25,IF(ISNUMBER(FIND(LEFT(F$2,3),Expenses!$F25)),Expenses!$G25,"")))</f>
        <v/>
      </c>
      <c r="G25" s="48" t="str">
        <f>IF(Expenses!$G25&gt;0,IF(Expenses!$F25="Each Month",Expenses!$G25,IF(ISNUMBER(FIND(LEFT(G$2,3),Expenses!$F25)),Expenses!$G25,"")))</f>
        <v/>
      </c>
      <c r="H25" s="48" t="str">
        <f>IF(Expenses!$G25&gt;0,IF(Expenses!$F25="Each Month",Expenses!$G25,IF(ISNUMBER(FIND(LEFT(H$2,3),Expenses!$F25)),Expenses!$G25,"")))</f>
        <v/>
      </c>
      <c r="I25" s="48" t="str">
        <f>IF(Expenses!$G25&gt;0,IF(Expenses!$F25="Each Month",Expenses!$G25,IF(ISNUMBER(FIND(LEFT(I$2,3),Expenses!$F25)),Expenses!$G25,"")))</f>
        <v/>
      </c>
      <c r="J25" s="48" t="str">
        <f>IF(Expenses!$G25&gt;0,IF(Expenses!$F25="Each Month",Expenses!$G25,IF(ISNUMBER(FIND(LEFT(J$2,3),Expenses!$F25)),Expenses!$G25,"")))</f>
        <v/>
      </c>
      <c r="K25" s="48" t="str">
        <f>IF(Expenses!$G25&gt;0,IF(Expenses!$F25="Each Month",Expenses!$G25,IF(ISNUMBER(FIND(LEFT(K$2,3),Expenses!$F25)),Expenses!$G25,"")))</f>
        <v/>
      </c>
      <c r="L25" s="48" t="str">
        <f>IF(Expenses!$G25&gt;0,IF(Expenses!$F25="Each Month",Expenses!$G25,IF(ISNUMBER(FIND(LEFT(L$2,3),Expenses!$F25)),Expenses!$G25,"")))</f>
        <v/>
      </c>
      <c r="M25" s="48" t="str">
        <f>IF(Expenses!$G25&gt;0,IF(Expenses!$F25="Each Month",Expenses!$G25,IF(ISNUMBER(FIND(LEFT(M$2,3),Expenses!$F25)),Expenses!$G25,"")))</f>
        <v/>
      </c>
      <c r="N25" s="48" t="str">
        <f>IF(Expenses!$G25&gt;0,IF(Expenses!$F25="Each Month",Expenses!$G25,IF(ISNUMBER(FIND(LEFT(N$2,3),Expenses!$F25)),Expenses!$G25,"")))</f>
        <v/>
      </c>
      <c r="O25" s="57" t="str">
        <f>Expenses!C25</f>
        <v>Family Home</v>
      </c>
    </row>
    <row r="26" spans="2:15" ht="16.5" customHeight="1" x14ac:dyDescent="0.25">
      <c r="B26" s="49" t="str">
        <f>Expenses!B26</f>
        <v>Dry Cleaning/Ironing</v>
      </c>
      <c r="C26" s="50" t="str">
        <f>IF(Expenses!$G26&gt;0,IF(Expenses!$F26="Each Month",Expenses!$G26,IF(ISNUMBER(FIND(LEFT(C$2,3),Expenses!$F26)),Expenses!$G26,"")))</f>
        <v/>
      </c>
      <c r="D26" s="50" t="str">
        <f>IF(Expenses!$G26&gt;0,IF(Expenses!$F26="Each Month",Expenses!$G26,IF(ISNUMBER(FIND(LEFT(D$2,3),Expenses!$F26)),Expenses!$G26,"")))</f>
        <v/>
      </c>
      <c r="E26" s="50" t="str">
        <f>IF(Expenses!$G26&gt;0,IF(Expenses!$F26="Each Month",Expenses!$G26,IF(ISNUMBER(FIND(LEFT(E$2,3),Expenses!$F26)),Expenses!$G26,"")))</f>
        <v/>
      </c>
      <c r="F26" s="48" t="str">
        <f>IF(Expenses!$G26&gt;0,IF(Expenses!$F26="Each Month",Expenses!$G26,IF(ISNUMBER(FIND(LEFT(F$2,3),Expenses!$F26)),Expenses!$G26,"")))</f>
        <v/>
      </c>
      <c r="G26" s="48" t="str">
        <f>IF(Expenses!$G26&gt;0,IF(Expenses!$F26="Each Month",Expenses!$G26,IF(ISNUMBER(FIND(LEFT(G$2,3),Expenses!$F26)),Expenses!$G26,"")))</f>
        <v/>
      </c>
      <c r="H26" s="48" t="str">
        <f>IF(Expenses!$G26&gt;0,IF(Expenses!$F26="Each Month",Expenses!$G26,IF(ISNUMBER(FIND(LEFT(H$2,3),Expenses!$F26)),Expenses!$G26,"")))</f>
        <v/>
      </c>
      <c r="I26" s="48" t="str">
        <f>IF(Expenses!$G26&gt;0,IF(Expenses!$F26="Each Month",Expenses!$G26,IF(ISNUMBER(FIND(LEFT(I$2,3),Expenses!$F26)),Expenses!$G26,"")))</f>
        <v/>
      </c>
      <c r="J26" s="48" t="str">
        <f>IF(Expenses!$G26&gt;0,IF(Expenses!$F26="Each Month",Expenses!$G26,IF(ISNUMBER(FIND(LEFT(J$2,3),Expenses!$F26)),Expenses!$G26,"")))</f>
        <v/>
      </c>
      <c r="K26" s="48" t="str">
        <f>IF(Expenses!$G26&gt;0,IF(Expenses!$F26="Each Month",Expenses!$G26,IF(ISNUMBER(FIND(LEFT(K$2,3),Expenses!$F26)),Expenses!$G26,"")))</f>
        <v/>
      </c>
      <c r="L26" s="48" t="str">
        <f>IF(Expenses!$G26&gt;0,IF(Expenses!$F26="Each Month",Expenses!$G26,IF(ISNUMBER(FIND(LEFT(L$2,3),Expenses!$F26)),Expenses!$G26,"")))</f>
        <v/>
      </c>
      <c r="M26" s="48" t="str">
        <f>IF(Expenses!$G26&gt;0,IF(Expenses!$F26="Each Month",Expenses!$G26,IF(ISNUMBER(FIND(LEFT(M$2,3),Expenses!$F26)),Expenses!$G26,"")))</f>
        <v/>
      </c>
      <c r="N26" s="48" t="str">
        <f>IF(Expenses!$G26&gt;0,IF(Expenses!$F26="Each Month",Expenses!$G26,IF(ISNUMBER(FIND(LEFT(N$2,3),Expenses!$F26)),Expenses!$G26,"")))</f>
        <v/>
      </c>
      <c r="O26" s="57" t="str">
        <f>Expenses!C26</f>
        <v>Family Home</v>
      </c>
    </row>
    <row r="27" spans="2:15" ht="16.5" customHeight="1" x14ac:dyDescent="0.25">
      <c r="B27" s="49" t="str">
        <f>Expenses!B27</f>
        <v>Other</v>
      </c>
      <c r="C27" s="50" t="str">
        <f>IF(Expenses!$G27&gt;0,IF(Expenses!$F27="Each Month",Expenses!$G27,IF(ISNUMBER(FIND(LEFT(C$2,3),Expenses!$F27)),Expenses!$G27,"")))</f>
        <v/>
      </c>
      <c r="D27" s="50" t="str">
        <f>IF(Expenses!$G27&gt;0,IF(Expenses!$F27="Each Month",Expenses!$G27,IF(ISNUMBER(FIND(LEFT(D$2,3),Expenses!$F27)),Expenses!$G27,"")))</f>
        <v/>
      </c>
      <c r="E27" s="50" t="str">
        <f>IF(Expenses!$G27&gt;0,IF(Expenses!$F27="Each Month",Expenses!$G27,IF(ISNUMBER(FIND(LEFT(E$2,3),Expenses!$F27)),Expenses!$G27,"")))</f>
        <v/>
      </c>
      <c r="F27" s="48" t="str">
        <f>IF(Expenses!$G27&gt;0,IF(Expenses!$F27="Each Month",Expenses!$G27,IF(ISNUMBER(FIND(LEFT(F$2,3),Expenses!$F27)),Expenses!$G27,"")))</f>
        <v/>
      </c>
      <c r="G27" s="48" t="str">
        <f>IF(Expenses!$G27&gt;0,IF(Expenses!$F27="Each Month",Expenses!$G27,IF(ISNUMBER(FIND(LEFT(G$2,3),Expenses!$F27)),Expenses!$G27,"")))</f>
        <v/>
      </c>
      <c r="H27" s="48" t="str">
        <f>IF(Expenses!$G27&gt;0,IF(Expenses!$F27="Each Month",Expenses!$G27,IF(ISNUMBER(FIND(LEFT(H$2,3),Expenses!$F27)),Expenses!$G27,"")))</f>
        <v/>
      </c>
      <c r="I27" s="48" t="str">
        <f>IF(Expenses!$G27&gt;0,IF(Expenses!$F27="Each Month",Expenses!$G27,IF(ISNUMBER(FIND(LEFT(I$2,3),Expenses!$F27)),Expenses!$G27,"")))</f>
        <v/>
      </c>
      <c r="J27" s="48" t="str">
        <f>IF(Expenses!$G27&gt;0,IF(Expenses!$F27="Each Month",Expenses!$G27,IF(ISNUMBER(FIND(LEFT(J$2,3),Expenses!$F27)),Expenses!$G27,"")))</f>
        <v/>
      </c>
      <c r="K27" s="48" t="str">
        <f>IF(Expenses!$G27&gt;0,IF(Expenses!$F27="Each Month",Expenses!$G27,IF(ISNUMBER(FIND(LEFT(K$2,3),Expenses!$F27)),Expenses!$G27,"")))</f>
        <v/>
      </c>
      <c r="L27" s="48" t="str">
        <f>IF(Expenses!$G27&gt;0,IF(Expenses!$F27="Each Month",Expenses!$G27,IF(ISNUMBER(FIND(LEFT(L$2,3),Expenses!$F27)),Expenses!$G27,"")))</f>
        <v/>
      </c>
      <c r="M27" s="48" t="str">
        <f>IF(Expenses!$G27&gt;0,IF(Expenses!$F27="Each Month",Expenses!$G27,IF(ISNUMBER(FIND(LEFT(M$2,3),Expenses!$F27)),Expenses!$G27,"")))</f>
        <v/>
      </c>
      <c r="N27" s="48" t="str">
        <f>IF(Expenses!$G27&gt;0,IF(Expenses!$F27="Each Month",Expenses!$G27,IF(ISNUMBER(FIND(LEFT(N$2,3),Expenses!$F27)),Expenses!$G27,"")))</f>
        <v/>
      </c>
      <c r="O27" s="57" t="str">
        <f>Expenses!C27</f>
        <v>Family Home</v>
      </c>
    </row>
    <row r="28" spans="2:15" ht="16.5" customHeight="1" x14ac:dyDescent="0.25">
      <c r="B28" s="49" t="str">
        <f>Expenses!B28</f>
        <v>Other</v>
      </c>
      <c r="C28" s="50" t="str">
        <f>IF(Expenses!$G28&gt;0,IF(Expenses!$F28="Each Month",Expenses!$G28,IF(ISNUMBER(FIND(LEFT(C$2,3),Expenses!$F28)),Expenses!$G28,"")))</f>
        <v/>
      </c>
      <c r="D28" s="50" t="str">
        <f>IF(Expenses!$G28&gt;0,IF(Expenses!$F28="Each Month",Expenses!$G28,IF(ISNUMBER(FIND(LEFT(D$2,3),Expenses!$F28)),Expenses!$G28,"")))</f>
        <v/>
      </c>
      <c r="E28" s="50" t="str">
        <f>IF(Expenses!$G28&gt;0,IF(Expenses!$F28="Each Month",Expenses!$G28,IF(ISNUMBER(FIND(LEFT(E$2,3),Expenses!$F28)),Expenses!$G28,"")))</f>
        <v/>
      </c>
      <c r="F28" s="48" t="str">
        <f>IF(Expenses!$G28&gt;0,IF(Expenses!$F28="Each Month",Expenses!$G28,IF(ISNUMBER(FIND(LEFT(F$2,3),Expenses!$F28)),Expenses!$G28,"")))</f>
        <v/>
      </c>
      <c r="G28" s="48" t="str">
        <f>IF(Expenses!$G28&gt;0,IF(Expenses!$F28="Each Month",Expenses!$G28,IF(ISNUMBER(FIND(LEFT(G$2,3),Expenses!$F28)),Expenses!$G28,"")))</f>
        <v/>
      </c>
      <c r="H28" s="48" t="str">
        <f>IF(Expenses!$G28&gt;0,IF(Expenses!$F28="Each Month",Expenses!$G28,IF(ISNUMBER(FIND(LEFT(H$2,3),Expenses!$F28)),Expenses!$G28,"")))</f>
        <v/>
      </c>
      <c r="I28" s="48" t="str">
        <f>IF(Expenses!$G28&gt;0,IF(Expenses!$F28="Each Month",Expenses!$G28,IF(ISNUMBER(FIND(LEFT(I$2,3),Expenses!$F28)),Expenses!$G28,"")))</f>
        <v/>
      </c>
      <c r="J28" s="48" t="str">
        <f>IF(Expenses!$G28&gt;0,IF(Expenses!$F28="Each Month",Expenses!$G28,IF(ISNUMBER(FIND(LEFT(J$2,3),Expenses!$F28)),Expenses!$G28,"")))</f>
        <v/>
      </c>
      <c r="K28" s="48" t="str">
        <f>IF(Expenses!$G28&gt;0,IF(Expenses!$F28="Each Month",Expenses!$G28,IF(ISNUMBER(FIND(LEFT(K$2,3),Expenses!$F28)),Expenses!$G28,"")))</f>
        <v/>
      </c>
      <c r="L28" s="48" t="str">
        <f>IF(Expenses!$G28&gt;0,IF(Expenses!$F28="Each Month",Expenses!$G28,IF(ISNUMBER(FIND(LEFT(L$2,3),Expenses!$F28)),Expenses!$G28,"")))</f>
        <v/>
      </c>
      <c r="M28" s="48" t="str">
        <f>IF(Expenses!$G28&gt;0,IF(Expenses!$F28="Each Month",Expenses!$G28,IF(ISNUMBER(FIND(LEFT(M$2,3),Expenses!$F28)),Expenses!$G28,"")))</f>
        <v/>
      </c>
      <c r="N28" s="48" t="str">
        <f>IF(Expenses!$G28&gt;0,IF(Expenses!$F28="Each Month",Expenses!$G28,IF(ISNUMBER(FIND(LEFT(N$2,3),Expenses!$F28)),Expenses!$G28,"")))</f>
        <v/>
      </c>
      <c r="O28" s="57" t="str">
        <f>Expenses!C28</f>
        <v>Family Home</v>
      </c>
    </row>
    <row r="29" spans="2:15" ht="16.5" customHeight="1" x14ac:dyDescent="0.25">
      <c r="B29" s="49" t="str">
        <f>Expenses!B29</f>
        <v>Other</v>
      </c>
      <c r="C29" s="50" t="str">
        <f>IF(Expenses!$G29&gt;0,IF(Expenses!$F29="Each Month",Expenses!$G29,IF(ISNUMBER(FIND(LEFT(C$2,3),Expenses!$F29)),Expenses!$G29,"")))</f>
        <v/>
      </c>
      <c r="D29" s="50" t="str">
        <f>IF(Expenses!$G29&gt;0,IF(Expenses!$F29="Each Month",Expenses!$G29,IF(ISNUMBER(FIND(LEFT(D$2,3),Expenses!$F29)),Expenses!$G29,"")))</f>
        <v/>
      </c>
      <c r="E29" s="50" t="str">
        <f>IF(Expenses!$G29&gt;0,IF(Expenses!$F29="Each Month",Expenses!$G29,IF(ISNUMBER(FIND(LEFT(E$2,3),Expenses!$F29)),Expenses!$G29,"")))</f>
        <v/>
      </c>
      <c r="F29" s="48" t="str">
        <f>IF(Expenses!$G29&gt;0,IF(Expenses!$F29="Each Month",Expenses!$G29,IF(ISNUMBER(FIND(LEFT(F$2,3),Expenses!$F29)),Expenses!$G29,"")))</f>
        <v/>
      </c>
      <c r="G29" s="48" t="str">
        <f>IF(Expenses!$G29&gt;0,IF(Expenses!$F29="Each Month",Expenses!$G29,IF(ISNUMBER(FIND(LEFT(G$2,3),Expenses!$F29)),Expenses!$G29,"")))</f>
        <v/>
      </c>
      <c r="H29" s="48" t="str">
        <f>IF(Expenses!$G29&gt;0,IF(Expenses!$F29="Each Month",Expenses!$G29,IF(ISNUMBER(FIND(LEFT(H$2,3),Expenses!$F29)),Expenses!$G29,"")))</f>
        <v/>
      </c>
      <c r="I29" s="48" t="str">
        <f>IF(Expenses!$G29&gt;0,IF(Expenses!$F29="Each Month",Expenses!$G29,IF(ISNUMBER(FIND(LEFT(I$2,3),Expenses!$F29)),Expenses!$G29,"")))</f>
        <v/>
      </c>
      <c r="J29" s="48" t="str">
        <f>IF(Expenses!$G29&gt;0,IF(Expenses!$F29="Each Month",Expenses!$G29,IF(ISNUMBER(FIND(LEFT(J$2,3),Expenses!$F29)),Expenses!$G29,"")))</f>
        <v/>
      </c>
      <c r="K29" s="48" t="str">
        <f>IF(Expenses!$G29&gt;0,IF(Expenses!$F29="Each Month",Expenses!$G29,IF(ISNUMBER(FIND(LEFT(K$2,3),Expenses!$F29)),Expenses!$G29,"")))</f>
        <v/>
      </c>
      <c r="L29" s="48" t="str">
        <f>IF(Expenses!$G29&gt;0,IF(Expenses!$F29="Each Month",Expenses!$G29,IF(ISNUMBER(FIND(LEFT(L$2,3),Expenses!$F29)),Expenses!$G29,"")))</f>
        <v/>
      </c>
      <c r="M29" s="48" t="str">
        <f>IF(Expenses!$G29&gt;0,IF(Expenses!$F29="Each Month",Expenses!$G29,IF(ISNUMBER(FIND(LEFT(M$2,3),Expenses!$F29)),Expenses!$G29,"")))</f>
        <v/>
      </c>
      <c r="N29" s="48" t="str">
        <f>IF(Expenses!$G29&gt;0,IF(Expenses!$F29="Each Month",Expenses!$G29,IF(ISNUMBER(FIND(LEFT(N$2,3),Expenses!$F29)),Expenses!$G29,"")))</f>
        <v/>
      </c>
      <c r="O29" s="57" t="str">
        <f>Expenses!C29</f>
        <v>Family Home</v>
      </c>
    </row>
    <row r="30" spans="2:15" ht="16.5" customHeight="1" x14ac:dyDescent="0.25">
      <c r="B30" s="49" t="str">
        <f>Expenses!B30</f>
        <v>Groceries</v>
      </c>
      <c r="C30" s="50" t="str">
        <f>IF(Expenses!$G30&gt;0,IF(Expenses!$F30="Each Month",Expenses!$G30,IF(ISNUMBER(FIND(LEFT(C$2,3),Expenses!$F30)),Expenses!$G30,"")))</f>
        <v/>
      </c>
      <c r="D30" s="50" t="str">
        <f>IF(Expenses!$G30&gt;0,IF(Expenses!$F30="Each Month",Expenses!$G30,IF(ISNUMBER(FIND(LEFT(D$2,3),Expenses!$F30)),Expenses!$G30,"")))</f>
        <v/>
      </c>
      <c r="E30" s="50" t="str">
        <f>IF(Expenses!$G30&gt;0,IF(Expenses!$F30="Each Month",Expenses!$G30,IF(ISNUMBER(FIND(LEFT(E$2,3),Expenses!$F30)),Expenses!$G30,"")))</f>
        <v/>
      </c>
      <c r="F30" s="48" t="str">
        <f>IF(Expenses!$G30&gt;0,IF(Expenses!$F30="Each Month",Expenses!$G30,IF(ISNUMBER(FIND(LEFT(F$2,3),Expenses!$F30)),Expenses!$G30,"")))</f>
        <v/>
      </c>
      <c r="G30" s="48" t="str">
        <f>IF(Expenses!$G30&gt;0,IF(Expenses!$F30="Each Month",Expenses!$G30,IF(ISNUMBER(FIND(LEFT(G$2,3),Expenses!$F30)),Expenses!$G30,"")))</f>
        <v/>
      </c>
      <c r="H30" s="48" t="str">
        <f>IF(Expenses!$G30&gt;0,IF(Expenses!$F30="Each Month",Expenses!$G30,IF(ISNUMBER(FIND(LEFT(H$2,3),Expenses!$F30)),Expenses!$G30,"")))</f>
        <v/>
      </c>
      <c r="I30" s="48" t="str">
        <f>IF(Expenses!$G30&gt;0,IF(Expenses!$F30="Each Month",Expenses!$G30,IF(ISNUMBER(FIND(LEFT(I$2,3),Expenses!$F30)),Expenses!$G30,"")))</f>
        <v/>
      </c>
      <c r="J30" s="48" t="str">
        <f>IF(Expenses!$G30&gt;0,IF(Expenses!$F30="Each Month",Expenses!$G30,IF(ISNUMBER(FIND(LEFT(J$2,3),Expenses!$F30)),Expenses!$G30,"")))</f>
        <v/>
      </c>
      <c r="K30" s="48" t="str">
        <f>IF(Expenses!$G30&gt;0,IF(Expenses!$F30="Each Month",Expenses!$G30,IF(ISNUMBER(FIND(LEFT(K$2,3),Expenses!$F30)),Expenses!$G30,"")))</f>
        <v/>
      </c>
      <c r="L30" s="48" t="str">
        <f>IF(Expenses!$G30&gt;0,IF(Expenses!$F30="Each Month",Expenses!$G30,IF(ISNUMBER(FIND(LEFT(L$2,3),Expenses!$F30)),Expenses!$G30,"")))</f>
        <v/>
      </c>
      <c r="M30" s="48" t="str">
        <f>IF(Expenses!$G30&gt;0,IF(Expenses!$F30="Each Month",Expenses!$G30,IF(ISNUMBER(FIND(LEFT(M$2,3),Expenses!$F30)),Expenses!$G30,"")))</f>
        <v/>
      </c>
      <c r="N30" s="48" t="str">
        <f>IF(Expenses!$G30&gt;0,IF(Expenses!$F30="Each Month",Expenses!$G30,IF(ISNUMBER(FIND(LEFT(N$2,3),Expenses!$F30)),Expenses!$G30,"")))</f>
        <v/>
      </c>
      <c r="O30" s="57" t="str">
        <f>Expenses!C30</f>
        <v>Family &amp; Entertainment</v>
      </c>
    </row>
    <row r="31" spans="2:15" ht="16.5" customHeight="1" x14ac:dyDescent="0.25">
      <c r="B31" s="49" t="str">
        <f>Expenses!B31</f>
        <v>Take Aways</v>
      </c>
      <c r="C31" s="50" t="str">
        <f>IF(Expenses!$G31&gt;0,IF(Expenses!$F31="Each Month",Expenses!$G31,IF(ISNUMBER(FIND(LEFT(C$2,3),Expenses!$F31)),Expenses!$G31,"")))</f>
        <v/>
      </c>
      <c r="D31" s="50" t="str">
        <f>IF(Expenses!$G31&gt;0,IF(Expenses!$F31="Each Month",Expenses!$G31,IF(ISNUMBER(FIND(LEFT(D$2,3),Expenses!$F31)),Expenses!$G31,"")))</f>
        <v/>
      </c>
      <c r="E31" s="50" t="str">
        <f>IF(Expenses!$G31&gt;0,IF(Expenses!$F31="Each Month",Expenses!$G31,IF(ISNUMBER(FIND(LEFT(E$2,3),Expenses!$F31)),Expenses!$G31,"")))</f>
        <v/>
      </c>
      <c r="F31" s="48" t="str">
        <f>IF(Expenses!$G31&gt;0,IF(Expenses!$F31="Each Month",Expenses!$G31,IF(ISNUMBER(FIND(LEFT(F$2,3),Expenses!$F31)),Expenses!$G31,"")))</f>
        <v/>
      </c>
      <c r="G31" s="48" t="str">
        <f>IF(Expenses!$G31&gt;0,IF(Expenses!$F31="Each Month",Expenses!$G31,IF(ISNUMBER(FIND(LEFT(G$2,3),Expenses!$F31)),Expenses!$G31,"")))</f>
        <v/>
      </c>
      <c r="H31" s="48" t="str">
        <f>IF(Expenses!$G31&gt;0,IF(Expenses!$F31="Each Month",Expenses!$G31,IF(ISNUMBER(FIND(LEFT(H$2,3),Expenses!$F31)),Expenses!$G31,"")))</f>
        <v/>
      </c>
      <c r="I31" s="48" t="str">
        <f>IF(Expenses!$G31&gt;0,IF(Expenses!$F31="Each Month",Expenses!$G31,IF(ISNUMBER(FIND(LEFT(I$2,3),Expenses!$F31)),Expenses!$G31,"")))</f>
        <v/>
      </c>
      <c r="J31" s="48" t="str">
        <f>IF(Expenses!$G31&gt;0,IF(Expenses!$F31="Each Month",Expenses!$G31,IF(ISNUMBER(FIND(LEFT(J$2,3),Expenses!$F31)),Expenses!$G31,"")))</f>
        <v/>
      </c>
      <c r="K31" s="48" t="str">
        <f>IF(Expenses!$G31&gt;0,IF(Expenses!$F31="Each Month",Expenses!$G31,IF(ISNUMBER(FIND(LEFT(K$2,3),Expenses!$F31)),Expenses!$G31,"")))</f>
        <v/>
      </c>
      <c r="L31" s="48" t="str">
        <f>IF(Expenses!$G31&gt;0,IF(Expenses!$F31="Each Month",Expenses!$G31,IF(ISNUMBER(FIND(LEFT(L$2,3),Expenses!$F31)),Expenses!$G31,"")))</f>
        <v/>
      </c>
      <c r="M31" s="48" t="str">
        <f>IF(Expenses!$G31&gt;0,IF(Expenses!$F31="Each Month",Expenses!$G31,IF(ISNUMBER(FIND(LEFT(M$2,3),Expenses!$F31)),Expenses!$G31,"")))</f>
        <v/>
      </c>
      <c r="N31" s="48" t="str">
        <f>IF(Expenses!$G31&gt;0,IF(Expenses!$F31="Each Month",Expenses!$G31,IF(ISNUMBER(FIND(LEFT(N$2,3),Expenses!$F31)),Expenses!$G31,"")))</f>
        <v/>
      </c>
      <c r="O31" s="57" t="str">
        <f>Expenses!C31</f>
        <v>Family &amp; Entertainment</v>
      </c>
    </row>
    <row r="32" spans="2:15" ht="16.5" customHeight="1" x14ac:dyDescent="0.25">
      <c r="B32" s="49" t="str">
        <f>Expenses!B32</f>
        <v>Restaurants</v>
      </c>
      <c r="C32" s="50" t="str">
        <f>IF(Expenses!$G32&gt;0,IF(Expenses!$F32="Each Month",Expenses!$G32,IF(ISNUMBER(FIND(LEFT(C$2,3),Expenses!$F32)),Expenses!$G32,"")))</f>
        <v/>
      </c>
      <c r="D32" s="50" t="str">
        <f>IF(Expenses!$G32&gt;0,IF(Expenses!$F32="Each Month",Expenses!$G32,IF(ISNUMBER(FIND(LEFT(D$2,3),Expenses!$F32)),Expenses!$G32,"")))</f>
        <v/>
      </c>
      <c r="E32" s="50" t="str">
        <f>IF(Expenses!$G32&gt;0,IF(Expenses!$F32="Each Month",Expenses!$G32,IF(ISNUMBER(FIND(LEFT(E$2,3),Expenses!$F32)),Expenses!$G32,"")))</f>
        <v/>
      </c>
      <c r="F32" s="48" t="str">
        <f>IF(Expenses!$G32&gt;0,IF(Expenses!$F32="Each Month",Expenses!$G32,IF(ISNUMBER(FIND(LEFT(F$2,3),Expenses!$F32)),Expenses!$G32,"")))</f>
        <v/>
      </c>
      <c r="G32" s="48" t="str">
        <f>IF(Expenses!$G32&gt;0,IF(Expenses!$F32="Each Month",Expenses!$G32,IF(ISNUMBER(FIND(LEFT(G$2,3),Expenses!$F32)),Expenses!$G32,"")))</f>
        <v/>
      </c>
      <c r="H32" s="48" t="str">
        <f>IF(Expenses!$G32&gt;0,IF(Expenses!$F32="Each Month",Expenses!$G32,IF(ISNUMBER(FIND(LEFT(H$2,3),Expenses!$F32)),Expenses!$G32,"")))</f>
        <v/>
      </c>
      <c r="I32" s="48" t="str">
        <f>IF(Expenses!$G32&gt;0,IF(Expenses!$F32="Each Month",Expenses!$G32,IF(ISNUMBER(FIND(LEFT(I$2,3),Expenses!$F32)),Expenses!$G32,"")))</f>
        <v/>
      </c>
      <c r="J32" s="48" t="str">
        <f>IF(Expenses!$G32&gt;0,IF(Expenses!$F32="Each Month",Expenses!$G32,IF(ISNUMBER(FIND(LEFT(J$2,3),Expenses!$F32)),Expenses!$G32,"")))</f>
        <v/>
      </c>
      <c r="K32" s="48" t="str">
        <f>IF(Expenses!$G32&gt;0,IF(Expenses!$F32="Each Month",Expenses!$G32,IF(ISNUMBER(FIND(LEFT(K$2,3),Expenses!$F32)),Expenses!$G32,"")))</f>
        <v/>
      </c>
      <c r="L32" s="48" t="str">
        <f>IF(Expenses!$G32&gt;0,IF(Expenses!$F32="Each Month",Expenses!$G32,IF(ISNUMBER(FIND(LEFT(L$2,3),Expenses!$F32)),Expenses!$G32,"")))</f>
        <v/>
      </c>
      <c r="M32" s="48" t="str">
        <f>IF(Expenses!$G32&gt;0,IF(Expenses!$F32="Each Month",Expenses!$G32,IF(ISNUMBER(FIND(LEFT(M$2,3),Expenses!$F32)),Expenses!$G32,"")))</f>
        <v/>
      </c>
      <c r="N32" s="48" t="str">
        <f>IF(Expenses!$G32&gt;0,IF(Expenses!$F32="Each Month",Expenses!$G32,IF(ISNUMBER(FIND(LEFT(N$2,3),Expenses!$F32)),Expenses!$G32,"")))</f>
        <v/>
      </c>
      <c r="O32" s="57" t="str">
        <f>Expenses!C32</f>
        <v>Family &amp; Entertainment</v>
      </c>
    </row>
    <row r="33" spans="2:15" ht="16.5" customHeight="1" x14ac:dyDescent="0.25">
      <c r="B33" s="49" t="str">
        <f>Expenses!B33</f>
        <v>Coffee</v>
      </c>
      <c r="C33" s="50" t="str">
        <f>IF(Expenses!$G33&gt;0,IF(Expenses!$F33="Each Month",Expenses!$G33,IF(ISNUMBER(FIND(LEFT(C$2,3),Expenses!$F33)),Expenses!$G33,"")))</f>
        <v/>
      </c>
      <c r="D33" s="50" t="str">
        <f>IF(Expenses!$G33&gt;0,IF(Expenses!$F33="Each Month",Expenses!$G33,IF(ISNUMBER(FIND(LEFT(D$2,3),Expenses!$F33)),Expenses!$G33,"")))</f>
        <v/>
      </c>
      <c r="E33" s="50" t="str">
        <f>IF(Expenses!$G33&gt;0,IF(Expenses!$F33="Each Month",Expenses!$G33,IF(ISNUMBER(FIND(LEFT(E$2,3),Expenses!$F33)),Expenses!$G33,"")))</f>
        <v/>
      </c>
      <c r="F33" s="48" t="str">
        <f>IF(Expenses!$G33&gt;0,IF(Expenses!$F33="Each Month",Expenses!$G33,IF(ISNUMBER(FIND(LEFT(F$2,3),Expenses!$F33)),Expenses!$G33,"")))</f>
        <v/>
      </c>
      <c r="G33" s="48" t="str">
        <f>IF(Expenses!$G33&gt;0,IF(Expenses!$F33="Each Month",Expenses!$G33,IF(ISNUMBER(FIND(LEFT(G$2,3),Expenses!$F33)),Expenses!$G33,"")))</f>
        <v/>
      </c>
      <c r="H33" s="48" t="str">
        <f>IF(Expenses!$G33&gt;0,IF(Expenses!$F33="Each Month",Expenses!$G33,IF(ISNUMBER(FIND(LEFT(H$2,3),Expenses!$F33)),Expenses!$G33,"")))</f>
        <v/>
      </c>
      <c r="I33" s="48" t="str">
        <f>IF(Expenses!$G33&gt;0,IF(Expenses!$F33="Each Month",Expenses!$G33,IF(ISNUMBER(FIND(LEFT(I$2,3),Expenses!$F33)),Expenses!$G33,"")))</f>
        <v/>
      </c>
      <c r="J33" s="48" t="str">
        <f>IF(Expenses!$G33&gt;0,IF(Expenses!$F33="Each Month",Expenses!$G33,IF(ISNUMBER(FIND(LEFT(J$2,3),Expenses!$F33)),Expenses!$G33,"")))</f>
        <v/>
      </c>
      <c r="K33" s="48" t="str">
        <f>IF(Expenses!$G33&gt;0,IF(Expenses!$F33="Each Month",Expenses!$G33,IF(ISNUMBER(FIND(LEFT(K$2,3),Expenses!$F33)),Expenses!$G33,"")))</f>
        <v/>
      </c>
      <c r="L33" s="48" t="str">
        <f>IF(Expenses!$G33&gt;0,IF(Expenses!$F33="Each Month",Expenses!$G33,IF(ISNUMBER(FIND(LEFT(L$2,3),Expenses!$F33)),Expenses!$G33,"")))</f>
        <v/>
      </c>
      <c r="M33" s="48" t="str">
        <f>IF(Expenses!$G33&gt;0,IF(Expenses!$F33="Each Month",Expenses!$G33,IF(ISNUMBER(FIND(LEFT(M$2,3),Expenses!$F33)),Expenses!$G33,"")))</f>
        <v/>
      </c>
      <c r="N33" s="48" t="str">
        <f>IF(Expenses!$G33&gt;0,IF(Expenses!$F33="Each Month",Expenses!$G33,IF(ISNUMBER(FIND(LEFT(N$2,3),Expenses!$F33)),Expenses!$G33,"")))</f>
        <v/>
      </c>
      <c r="O33" s="57" t="str">
        <f>Expenses!C33</f>
        <v>Family &amp; Entertainment</v>
      </c>
    </row>
    <row r="34" spans="2:15" ht="16.5" customHeight="1" x14ac:dyDescent="0.25">
      <c r="B34" s="49" t="str">
        <f>Expenses!B34</f>
        <v>Alcohol &amp; Cigarettes</v>
      </c>
      <c r="C34" s="50" t="str">
        <f>IF(Expenses!$G34&gt;0,IF(Expenses!$F34="Each Month",Expenses!$G34,IF(ISNUMBER(FIND(LEFT(C$2,3),Expenses!$F34)),Expenses!$G34,"")))</f>
        <v/>
      </c>
      <c r="D34" s="50" t="str">
        <f>IF(Expenses!$G34&gt;0,IF(Expenses!$F34="Each Month",Expenses!$G34,IF(ISNUMBER(FIND(LEFT(D$2,3),Expenses!$F34)),Expenses!$G34,"")))</f>
        <v/>
      </c>
      <c r="E34" s="50" t="str">
        <f>IF(Expenses!$G34&gt;0,IF(Expenses!$F34="Each Month",Expenses!$G34,IF(ISNUMBER(FIND(LEFT(E$2,3),Expenses!$F34)),Expenses!$G34,"")))</f>
        <v/>
      </c>
      <c r="F34" s="48" t="str">
        <f>IF(Expenses!$G34&gt;0,IF(Expenses!$F34="Each Month",Expenses!$G34,IF(ISNUMBER(FIND(LEFT(F$2,3),Expenses!$F34)),Expenses!$G34,"")))</f>
        <v/>
      </c>
      <c r="G34" s="48" t="str">
        <f>IF(Expenses!$G34&gt;0,IF(Expenses!$F34="Each Month",Expenses!$G34,IF(ISNUMBER(FIND(LEFT(G$2,3),Expenses!$F34)),Expenses!$G34,"")))</f>
        <v/>
      </c>
      <c r="H34" s="48" t="str">
        <f>IF(Expenses!$G34&gt;0,IF(Expenses!$F34="Each Month",Expenses!$G34,IF(ISNUMBER(FIND(LEFT(H$2,3),Expenses!$F34)),Expenses!$G34,"")))</f>
        <v/>
      </c>
      <c r="I34" s="48" t="str">
        <f>IF(Expenses!$G34&gt;0,IF(Expenses!$F34="Each Month",Expenses!$G34,IF(ISNUMBER(FIND(LEFT(I$2,3),Expenses!$F34)),Expenses!$G34,"")))</f>
        <v/>
      </c>
      <c r="J34" s="48" t="str">
        <f>IF(Expenses!$G34&gt;0,IF(Expenses!$F34="Each Month",Expenses!$G34,IF(ISNUMBER(FIND(LEFT(J$2,3),Expenses!$F34)),Expenses!$G34,"")))</f>
        <v/>
      </c>
      <c r="K34" s="48" t="str">
        <f>IF(Expenses!$G34&gt;0,IF(Expenses!$F34="Each Month",Expenses!$G34,IF(ISNUMBER(FIND(LEFT(K$2,3),Expenses!$F34)),Expenses!$G34,"")))</f>
        <v/>
      </c>
      <c r="L34" s="48" t="str">
        <f>IF(Expenses!$G34&gt;0,IF(Expenses!$F34="Each Month",Expenses!$G34,IF(ISNUMBER(FIND(LEFT(L$2,3),Expenses!$F34)),Expenses!$G34,"")))</f>
        <v/>
      </c>
      <c r="M34" s="48" t="str">
        <f>IF(Expenses!$G34&gt;0,IF(Expenses!$F34="Each Month",Expenses!$G34,IF(ISNUMBER(FIND(LEFT(M$2,3),Expenses!$F34)),Expenses!$G34,"")))</f>
        <v/>
      </c>
      <c r="N34" s="48" t="str">
        <f>IF(Expenses!$G34&gt;0,IF(Expenses!$F34="Each Month",Expenses!$G34,IF(ISNUMBER(FIND(LEFT(N$2,3),Expenses!$F34)),Expenses!$G34,"")))</f>
        <v/>
      </c>
      <c r="O34" s="57" t="str">
        <f>Expenses!C34</f>
        <v>Family &amp; Entertainment</v>
      </c>
    </row>
    <row r="35" spans="2:15" ht="16.5" customHeight="1" x14ac:dyDescent="0.25">
      <c r="B35" s="49" t="str">
        <f>Expenses!B35</f>
        <v>Child Care</v>
      </c>
      <c r="C35" s="50" t="str">
        <f>IF(Expenses!$G35&gt;0,IF(Expenses!$F35="Each Month",Expenses!$G35,IF(ISNUMBER(FIND(LEFT(C$2,3),Expenses!$F35)),Expenses!$G35,"")))</f>
        <v/>
      </c>
      <c r="D35" s="50" t="str">
        <f>IF(Expenses!$G35&gt;0,IF(Expenses!$F35="Each Month",Expenses!$G35,IF(ISNUMBER(FIND(LEFT(D$2,3),Expenses!$F35)),Expenses!$G35,"")))</f>
        <v/>
      </c>
      <c r="E35" s="50" t="str">
        <f>IF(Expenses!$G35&gt;0,IF(Expenses!$F35="Each Month",Expenses!$G35,IF(ISNUMBER(FIND(LEFT(E$2,3),Expenses!$F35)),Expenses!$G35,"")))</f>
        <v/>
      </c>
      <c r="F35" s="48" t="str">
        <f>IF(Expenses!$G35&gt;0,IF(Expenses!$F35="Each Month",Expenses!$G35,IF(ISNUMBER(FIND(LEFT(F$2,3),Expenses!$F35)),Expenses!$G35,"")))</f>
        <v/>
      </c>
      <c r="G35" s="48" t="str">
        <f>IF(Expenses!$G35&gt;0,IF(Expenses!$F35="Each Month",Expenses!$G35,IF(ISNUMBER(FIND(LEFT(G$2,3),Expenses!$F35)),Expenses!$G35,"")))</f>
        <v/>
      </c>
      <c r="H35" s="48" t="str">
        <f>IF(Expenses!$G35&gt;0,IF(Expenses!$F35="Each Month",Expenses!$G35,IF(ISNUMBER(FIND(LEFT(H$2,3),Expenses!$F35)),Expenses!$G35,"")))</f>
        <v/>
      </c>
      <c r="I35" s="48" t="str">
        <f>IF(Expenses!$G35&gt;0,IF(Expenses!$F35="Each Month",Expenses!$G35,IF(ISNUMBER(FIND(LEFT(I$2,3),Expenses!$F35)),Expenses!$G35,"")))</f>
        <v/>
      </c>
      <c r="J35" s="48" t="str">
        <f>IF(Expenses!$G35&gt;0,IF(Expenses!$F35="Each Month",Expenses!$G35,IF(ISNUMBER(FIND(LEFT(J$2,3),Expenses!$F35)),Expenses!$G35,"")))</f>
        <v/>
      </c>
      <c r="K35" s="48" t="str">
        <f>IF(Expenses!$G35&gt;0,IF(Expenses!$F35="Each Month",Expenses!$G35,IF(ISNUMBER(FIND(LEFT(K$2,3),Expenses!$F35)),Expenses!$G35,"")))</f>
        <v/>
      </c>
      <c r="L35" s="48" t="str">
        <f>IF(Expenses!$G35&gt;0,IF(Expenses!$F35="Each Month",Expenses!$G35,IF(ISNUMBER(FIND(LEFT(L$2,3),Expenses!$F35)),Expenses!$G35,"")))</f>
        <v/>
      </c>
      <c r="M35" s="48" t="str">
        <f>IF(Expenses!$G35&gt;0,IF(Expenses!$F35="Each Month",Expenses!$G35,IF(ISNUMBER(FIND(LEFT(M$2,3),Expenses!$F35)),Expenses!$G35,"")))</f>
        <v/>
      </c>
      <c r="N35" s="48" t="str">
        <f>IF(Expenses!$G35&gt;0,IF(Expenses!$F35="Each Month",Expenses!$G35,IF(ISNUMBER(FIND(LEFT(N$2,3),Expenses!$F35)),Expenses!$G35,"")))</f>
        <v/>
      </c>
      <c r="O35" s="57" t="str">
        <f>Expenses!C35</f>
        <v>Family &amp; Entertainment</v>
      </c>
    </row>
    <row r="36" spans="2:15" ht="16.5" customHeight="1" x14ac:dyDescent="0.25">
      <c r="B36" s="49" t="str">
        <f>Expenses!B36</f>
        <v>Sporting Memberships</v>
      </c>
      <c r="C36" s="50" t="str">
        <f>IF(Expenses!$G36&gt;0,IF(Expenses!$F36="Each Month",Expenses!$G36,IF(ISNUMBER(FIND(LEFT(C$2,3),Expenses!$F36)),Expenses!$G36,"")))</f>
        <v/>
      </c>
      <c r="D36" s="50" t="str">
        <f>IF(Expenses!$G36&gt;0,IF(Expenses!$F36="Each Month",Expenses!$G36,IF(ISNUMBER(FIND(LEFT(D$2,3),Expenses!$F36)),Expenses!$G36,"")))</f>
        <v/>
      </c>
      <c r="E36" s="50" t="str">
        <f>IF(Expenses!$G36&gt;0,IF(Expenses!$F36="Each Month",Expenses!$G36,IF(ISNUMBER(FIND(LEFT(E$2,3),Expenses!$F36)),Expenses!$G36,"")))</f>
        <v/>
      </c>
      <c r="F36" s="48" t="str">
        <f>IF(Expenses!$G36&gt;0,IF(Expenses!$F36="Each Month",Expenses!$G36,IF(ISNUMBER(FIND(LEFT(F$2,3),Expenses!$F36)),Expenses!$G36,"")))</f>
        <v/>
      </c>
      <c r="G36" s="48" t="str">
        <f>IF(Expenses!$G36&gt;0,IF(Expenses!$F36="Each Month",Expenses!$G36,IF(ISNUMBER(FIND(LEFT(G$2,3),Expenses!$F36)),Expenses!$G36,"")))</f>
        <v/>
      </c>
      <c r="H36" s="48" t="str">
        <f>IF(Expenses!$G36&gt;0,IF(Expenses!$F36="Each Month",Expenses!$G36,IF(ISNUMBER(FIND(LEFT(H$2,3),Expenses!$F36)),Expenses!$G36,"")))</f>
        <v/>
      </c>
      <c r="I36" s="48" t="str">
        <f>IF(Expenses!$G36&gt;0,IF(Expenses!$F36="Each Month",Expenses!$G36,IF(ISNUMBER(FIND(LEFT(I$2,3),Expenses!$F36)),Expenses!$G36,"")))</f>
        <v/>
      </c>
      <c r="J36" s="48" t="str">
        <f>IF(Expenses!$G36&gt;0,IF(Expenses!$F36="Each Month",Expenses!$G36,IF(ISNUMBER(FIND(LEFT(J$2,3),Expenses!$F36)),Expenses!$G36,"")))</f>
        <v/>
      </c>
      <c r="K36" s="48" t="str">
        <f>IF(Expenses!$G36&gt;0,IF(Expenses!$F36="Each Month",Expenses!$G36,IF(ISNUMBER(FIND(LEFT(K$2,3),Expenses!$F36)),Expenses!$G36,"")))</f>
        <v/>
      </c>
      <c r="L36" s="48" t="str">
        <f>IF(Expenses!$G36&gt;0,IF(Expenses!$F36="Each Month",Expenses!$G36,IF(ISNUMBER(FIND(LEFT(L$2,3),Expenses!$F36)),Expenses!$G36,"")))</f>
        <v/>
      </c>
      <c r="M36" s="48" t="str">
        <f>IF(Expenses!$G36&gt;0,IF(Expenses!$F36="Each Month",Expenses!$G36,IF(ISNUMBER(FIND(LEFT(M$2,3),Expenses!$F36)),Expenses!$G36,"")))</f>
        <v/>
      </c>
      <c r="N36" s="48" t="str">
        <f>IF(Expenses!$G36&gt;0,IF(Expenses!$F36="Each Month",Expenses!$G36,IF(ISNUMBER(FIND(LEFT(N$2,3),Expenses!$F36)),Expenses!$G36,"")))</f>
        <v/>
      </c>
      <c r="O36" s="57" t="str">
        <f>Expenses!C36</f>
        <v>Family &amp; Entertainment</v>
      </c>
    </row>
    <row r="37" spans="2:15" ht="16.5" customHeight="1" x14ac:dyDescent="0.25">
      <c r="B37" s="49" t="str">
        <f>Expenses!B37</f>
        <v>Gym</v>
      </c>
      <c r="C37" s="50" t="str">
        <f>IF(Expenses!$G37&gt;0,IF(Expenses!$F37="Each Month",Expenses!$G37,IF(ISNUMBER(FIND(LEFT(C$2,3),Expenses!$F37)),Expenses!$G37,"")))</f>
        <v/>
      </c>
      <c r="D37" s="50" t="str">
        <f>IF(Expenses!$G37&gt;0,IF(Expenses!$F37="Each Month",Expenses!$G37,IF(ISNUMBER(FIND(LEFT(D$2,3),Expenses!$F37)),Expenses!$G37,"")))</f>
        <v/>
      </c>
      <c r="E37" s="50" t="str">
        <f>IF(Expenses!$G37&gt;0,IF(Expenses!$F37="Each Month",Expenses!$G37,IF(ISNUMBER(FIND(LEFT(E$2,3),Expenses!$F37)),Expenses!$G37,"")))</f>
        <v/>
      </c>
      <c r="F37" s="48" t="str">
        <f>IF(Expenses!$G37&gt;0,IF(Expenses!$F37="Each Month",Expenses!$G37,IF(ISNUMBER(FIND(LEFT(F$2,3),Expenses!$F37)),Expenses!$G37,"")))</f>
        <v/>
      </c>
      <c r="G37" s="48" t="str">
        <f>IF(Expenses!$G37&gt;0,IF(Expenses!$F37="Each Month",Expenses!$G37,IF(ISNUMBER(FIND(LEFT(G$2,3),Expenses!$F37)),Expenses!$G37,"")))</f>
        <v/>
      </c>
      <c r="H37" s="48" t="str">
        <f>IF(Expenses!$G37&gt;0,IF(Expenses!$F37="Each Month",Expenses!$G37,IF(ISNUMBER(FIND(LEFT(H$2,3),Expenses!$F37)),Expenses!$G37,"")))</f>
        <v/>
      </c>
      <c r="I37" s="48" t="str">
        <f>IF(Expenses!$G37&gt;0,IF(Expenses!$F37="Each Month",Expenses!$G37,IF(ISNUMBER(FIND(LEFT(I$2,3),Expenses!$F37)),Expenses!$G37,"")))</f>
        <v/>
      </c>
      <c r="J37" s="48" t="str">
        <f>IF(Expenses!$G37&gt;0,IF(Expenses!$F37="Each Month",Expenses!$G37,IF(ISNUMBER(FIND(LEFT(J$2,3),Expenses!$F37)),Expenses!$G37,"")))</f>
        <v/>
      </c>
      <c r="K37" s="48" t="str">
        <f>IF(Expenses!$G37&gt;0,IF(Expenses!$F37="Each Month",Expenses!$G37,IF(ISNUMBER(FIND(LEFT(K$2,3),Expenses!$F37)),Expenses!$G37,"")))</f>
        <v/>
      </c>
      <c r="L37" s="48" t="str">
        <f>IF(Expenses!$G37&gt;0,IF(Expenses!$F37="Each Month",Expenses!$G37,IF(ISNUMBER(FIND(LEFT(L$2,3),Expenses!$F37)),Expenses!$G37,"")))</f>
        <v/>
      </c>
      <c r="M37" s="48" t="str">
        <f>IF(Expenses!$G37&gt;0,IF(Expenses!$F37="Each Month",Expenses!$G37,IF(ISNUMBER(FIND(LEFT(M$2,3),Expenses!$F37)),Expenses!$G37,"")))</f>
        <v/>
      </c>
      <c r="N37" s="48" t="str">
        <f>IF(Expenses!$G37&gt;0,IF(Expenses!$F37="Each Month",Expenses!$G37,IF(ISNUMBER(FIND(LEFT(N$2,3),Expenses!$F37)),Expenses!$G37,"")))</f>
        <v/>
      </c>
      <c r="O37" s="57" t="str">
        <f>Expenses!C37</f>
        <v>Family &amp; Entertainment</v>
      </c>
    </row>
    <row r="38" spans="2:15" ht="16.5" customHeight="1" x14ac:dyDescent="0.25">
      <c r="B38" s="49" t="str">
        <f>Expenses!B38</f>
        <v>Pay TV</v>
      </c>
      <c r="C38" s="50" t="str">
        <f>IF(Expenses!$G38&gt;0,IF(Expenses!$F38="Each Month",Expenses!$G38,IF(ISNUMBER(FIND(LEFT(C$2,3),Expenses!$F38)),Expenses!$G38,"")))</f>
        <v/>
      </c>
      <c r="D38" s="50" t="str">
        <f>IF(Expenses!$G38&gt;0,IF(Expenses!$F38="Each Month",Expenses!$G38,IF(ISNUMBER(FIND(LEFT(D$2,3),Expenses!$F38)),Expenses!$G38,"")))</f>
        <v/>
      </c>
      <c r="E38" s="50" t="str">
        <f>IF(Expenses!$G38&gt;0,IF(Expenses!$F38="Each Month",Expenses!$G38,IF(ISNUMBER(FIND(LEFT(E$2,3),Expenses!$F38)),Expenses!$G38,"")))</f>
        <v/>
      </c>
      <c r="F38" s="48" t="str">
        <f>IF(Expenses!$G38&gt;0,IF(Expenses!$F38="Each Month",Expenses!$G38,IF(ISNUMBER(FIND(LEFT(F$2,3),Expenses!$F38)),Expenses!$G38,"")))</f>
        <v/>
      </c>
      <c r="G38" s="48" t="str">
        <f>IF(Expenses!$G38&gt;0,IF(Expenses!$F38="Each Month",Expenses!$G38,IF(ISNUMBER(FIND(LEFT(G$2,3),Expenses!$F38)),Expenses!$G38,"")))</f>
        <v/>
      </c>
      <c r="H38" s="48" t="str">
        <f>IF(Expenses!$G38&gt;0,IF(Expenses!$F38="Each Month",Expenses!$G38,IF(ISNUMBER(FIND(LEFT(H$2,3),Expenses!$F38)),Expenses!$G38,"")))</f>
        <v/>
      </c>
      <c r="I38" s="48" t="str">
        <f>IF(Expenses!$G38&gt;0,IF(Expenses!$F38="Each Month",Expenses!$G38,IF(ISNUMBER(FIND(LEFT(I$2,3),Expenses!$F38)),Expenses!$G38,"")))</f>
        <v/>
      </c>
      <c r="J38" s="48" t="str">
        <f>IF(Expenses!$G38&gt;0,IF(Expenses!$F38="Each Month",Expenses!$G38,IF(ISNUMBER(FIND(LEFT(J$2,3),Expenses!$F38)),Expenses!$G38,"")))</f>
        <v/>
      </c>
      <c r="K38" s="48" t="str">
        <f>IF(Expenses!$G38&gt;0,IF(Expenses!$F38="Each Month",Expenses!$G38,IF(ISNUMBER(FIND(LEFT(K$2,3),Expenses!$F38)),Expenses!$G38,"")))</f>
        <v/>
      </c>
      <c r="L38" s="48" t="str">
        <f>IF(Expenses!$G38&gt;0,IF(Expenses!$F38="Each Month",Expenses!$G38,IF(ISNUMBER(FIND(LEFT(L$2,3),Expenses!$F38)),Expenses!$G38,"")))</f>
        <v/>
      </c>
      <c r="M38" s="48" t="str">
        <f>IF(Expenses!$G38&gt;0,IF(Expenses!$F38="Each Month",Expenses!$G38,IF(ISNUMBER(FIND(LEFT(M$2,3),Expenses!$F38)),Expenses!$G38,"")))</f>
        <v/>
      </c>
      <c r="N38" s="48" t="str">
        <f>IF(Expenses!$G38&gt;0,IF(Expenses!$F38="Each Month",Expenses!$G38,IF(ISNUMBER(FIND(LEFT(N$2,3),Expenses!$F38)),Expenses!$G38,"")))</f>
        <v/>
      </c>
      <c r="O38" s="57" t="str">
        <f>Expenses!C38</f>
        <v>Family &amp; Entertainment</v>
      </c>
    </row>
    <row r="39" spans="2:15" ht="16.5" customHeight="1" x14ac:dyDescent="0.25">
      <c r="B39" s="49" t="str">
        <f>Expenses!B39</f>
        <v>Netflix</v>
      </c>
      <c r="C39" s="50" t="str">
        <f>IF(Expenses!$G39&gt;0,IF(Expenses!$F39="Each Month",Expenses!$G39,IF(ISNUMBER(FIND(LEFT(C$2,3),Expenses!$F39)),Expenses!$G39,"")))</f>
        <v/>
      </c>
      <c r="D39" s="50" t="str">
        <f>IF(Expenses!$G39&gt;0,IF(Expenses!$F39="Each Month",Expenses!$G39,IF(ISNUMBER(FIND(LEFT(D$2,3),Expenses!$F39)),Expenses!$G39,"")))</f>
        <v/>
      </c>
      <c r="E39" s="50" t="str">
        <f>IF(Expenses!$G39&gt;0,IF(Expenses!$F39="Each Month",Expenses!$G39,IF(ISNUMBER(FIND(LEFT(E$2,3),Expenses!$F39)),Expenses!$G39,"")))</f>
        <v/>
      </c>
      <c r="F39" s="48" t="str">
        <f>IF(Expenses!$G39&gt;0,IF(Expenses!$F39="Each Month",Expenses!$G39,IF(ISNUMBER(FIND(LEFT(F$2,3),Expenses!$F39)),Expenses!$G39,"")))</f>
        <v/>
      </c>
      <c r="G39" s="48" t="str">
        <f>IF(Expenses!$G39&gt;0,IF(Expenses!$F39="Each Month",Expenses!$G39,IF(ISNUMBER(FIND(LEFT(G$2,3),Expenses!$F39)),Expenses!$G39,"")))</f>
        <v/>
      </c>
      <c r="H39" s="48" t="str">
        <f>IF(Expenses!$G39&gt;0,IF(Expenses!$F39="Each Month",Expenses!$G39,IF(ISNUMBER(FIND(LEFT(H$2,3),Expenses!$F39)),Expenses!$G39,"")))</f>
        <v/>
      </c>
      <c r="I39" s="48" t="str">
        <f>IF(Expenses!$G39&gt;0,IF(Expenses!$F39="Each Month",Expenses!$G39,IF(ISNUMBER(FIND(LEFT(I$2,3),Expenses!$F39)),Expenses!$G39,"")))</f>
        <v/>
      </c>
      <c r="J39" s="48" t="str">
        <f>IF(Expenses!$G39&gt;0,IF(Expenses!$F39="Each Month",Expenses!$G39,IF(ISNUMBER(FIND(LEFT(J$2,3),Expenses!$F39)),Expenses!$G39,"")))</f>
        <v/>
      </c>
      <c r="K39" s="48" t="str">
        <f>IF(Expenses!$G39&gt;0,IF(Expenses!$F39="Each Month",Expenses!$G39,IF(ISNUMBER(FIND(LEFT(K$2,3),Expenses!$F39)),Expenses!$G39,"")))</f>
        <v/>
      </c>
      <c r="L39" s="48" t="str">
        <f>IF(Expenses!$G39&gt;0,IF(Expenses!$F39="Each Month",Expenses!$G39,IF(ISNUMBER(FIND(LEFT(L$2,3),Expenses!$F39)),Expenses!$G39,"")))</f>
        <v/>
      </c>
      <c r="M39" s="48" t="str">
        <f>IF(Expenses!$G39&gt;0,IF(Expenses!$F39="Each Month",Expenses!$G39,IF(ISNUMBER(FIND(LEFT(M$2,3),Expenses!$F39)),Expenses!$G39,"")))</f>
        <v/>
      </c>
      <c r="N39" s="48" t="str">
        <f>IF(Expenses!$G39&gt;0,IF(Expenses!$F39="Each Month",Expenses!$G39,IF(ISNUMBER(FIND(LEFT(N$2,3),Expenses!$F39)),Expenses!$G39,"")))</f>
        <v/>
      </c>
      <c r="O39" s="57" t="str">
        <f>Expenses!C39</f>
        <v>Family &amp; Entertainment</v>
      </c>
    </row>
    <row r="40" spans="2:15" ht="16.5" customHeight="1" x14ac:dyDescent="0.25">
      <c r="B40" s="49" t="str">
        <f>Expenses!B40</f>
        <v>Spotify</v>
      </c>
      <c r="C40" s="50" t="str">
        <f>IF(Expenses!$G40&gt;0,IF(Expenses!$F40="Each Month",Expenses!$G40,IF(ISNUMBER(FIND(LEFT(C$2,3),Expenses!$F40)),Expenses!$G40,"")))</f>
        <v/>
      </c>
      <c r="D40" s="50" t="str">
        <f>IF(Expenses!$G40&gt;0,IF(Expenses!$F40="Each Month",Expenses!$G40,IF(ISNUMBER(FIND(LEFT(D$2,3),Expenses!$F40)),Expenses!$G40,"")))</f>
        <v/>
      </c>
      <c r="E40" s="50" t="str">
        <f>IF(Expenses!$G40&gt;0,IF(Expenses!$F40="Each Month",Expenses!$G40,IF(ISNUMBER(FIND(LEFT(E$2,3),Expenses!$F40)),Expenses!$G40,"")))</f>
        <v/>
      </c>
      <c r="F40" s="48" t="str">
        <f>IF(Expenses!$G40&gt;0,IF(Expenses!$F40="Each Month",Expenses!$G40,IF(ISNUMBER(FIND(LEFT(F$2,3),Expenses!$F40)),Expenses!$G40,"")))</f>
        <v/>
      </c>
      <c r="G40" s="48" t="str">
        <f>IF(Expenses!$G40&gt;0,IF(Expenses!$F40="Each Month",Expenses!$G40,IF(ISNUMBER(FIND(LEFT(G$2,3),Expenses!$F40)),Expenses!$G40,"")))</f>
        <v/>
      </c>
      <c r="H40" s="48" t="str">
        <f>IF(Expenses!$G40&gt;0,IF(Expenses!$F40="Each Month",Expenses!$G40,IF(ISNUMBER(FIND(LEFT(H$2,3),Expenses!$F40)),Expenses!$G40,"")))</f>
        <v/>
      </c>
      <c r="I40" s="48" t="str">
        <f>IF(Expenses!$G40&gt;0,IF(Expenses!$F40="Each Month",Expenses!$G40,IF(ISNUMBER(FIND(LEFT(I$2,3),Expenses!$F40)),Expenses!$G40,"")))</f>
        <v/>
      </c>
      <c r="J40" s="48" t="str">
        <f>IF(Expenses!$G40&gt;0,IF(Expenses!$F40="Each Month",Expenses!$G40,IF(ISNUMBER(FIND(LEFT(J$2,3),Expenses!$F40)),Expenses!$G40,"")))</f>
        <v/>
      </c>
      <c r="K40" s="48" t="str">
        <f>IF(Expenses!$G40&gt;0,IF(Expenses!$F40="Each Month",Expenses!$G40,IF(ISNUMBER(FIND(LEFT(K$2,3),Expenses!$F40)),Expenses!$G40,"")))</f>
        <v/>
      </c>
      <c r="L40" s="48" t="str">
        <f>IF(Expenses!$G40&gt;0,IF(Expenses!$F40="Each Month",Expenses!$G40,IF(ISNUMBER(FIND(LEFT(L$2,3),Expenses!$F40)),Expenses!$G40,"")))</f>
        <v/>
      </c>
      <c r="M40" s="48" t="str">
        <f>IF(Expenses!$G40&gt;0,IF(Expenses!$F40="Each Month",Expenses!$G40,IF(ISNUMBER(FIND(LEFT(M$2,3),Expenses!$F40)),Expenses!$G40,"")))</f>
        <v/>
      </c>
      <c r="N40" s="48" t="str">
        <f>IF(Expenses!$G40&gt;0,IF(Expenses!$F40="Each Month",Expenses!$G40,IF(ISNUMBER(FIND(LEFT(N$2,3),Expenses!$F40)),Expenses!$G40,"")))</f>
        <v/>
      </c>
      <c r="O40" s="57" t="str">
        <f>Expenses!C40</f>
        <v>Family &amp; Entertainment</v>
      </c>
    </row>
    <row r="41" spans="2:15" ht="16.5" customHeight="1" x14ac:dyDescent="0.25">
      <c r="B41" s="49" t="str">
        <f>Expenses!B41</f>
        <v>Other</v>
      </c>
      <c r="C41" s="50" t="str">
        <f>IF(Expenses!$G41&gt;0,IF(Expenses!$F41="Each Month",Expenses!$G41,IF(ISNUMBER(FIND(LEFT(C$2,3),Expenses!$F41)),Expenses!$G41,"")))</f>
        <v/>
      </c>
      <c r="D41" s="50" t="str">
        <f>IF(Expenses!$G41&gt;0,IF(Expenses!$F41="Each Month",Expenses!$G41,IF(ISNUMBER(FIND(LEFT(D$2,3),Expenses!$F41)),Expenses!$G41,"")))</f>
        <v/>
      </c>
      <c r="E41" s="50" t="str">
        <f>IF(Expenses!$G41&gt;0,IF(Expenses!$F41="Each Month",Expenses!$G41,IF(ISNUMBER(FIND(LEFT(E$2,3),Expenses!$F41)),Expenses!$G41,"")))</f>
        <v/>
      </c>
      <c r="F41" s="48" t="str">
        <f>IF(Expenses!$G41&gt;0,IF(Expenses!$F41="Each Month",Expenses!$G41,IF(ISNUMBER(FIND(LEFT(F$2,3),Expenses!$F41)),Expenses!$G41,"")))</f>
        <v/>
      </c>
      <c r="G41" s="48" t="str">
        <f>IF(Expenses!$G41&gt;0,IF(Expenses!$F41="Each Month",Expenses!$G41,IF(ISNUMBER(FIND(LEFT(G$2,3),Expenses!$F41)),Expenses!$G41,"")))</f>
        <v/>
      </c>
      <c r="H41" s="48" t="str">
        <f>IF(Expenses!$G41&gt;0,IF(Expenses!$F41="Each Month",Expenses!$G41,IF(ISNUMBER(FIND(LEFT(H$2,3),Expenses!$F41)),Expenses!$G41,"")))</f>
        <v/>
      </c>
      <c r="I41" s="48" t="str">
        <f>IF(Expenses!$G41&gt;0,IF(Expenses!$F41="Each Month",Expenses!$G41,IF(ISNUMBER(FIND(LEFT(I$2,3),Expenses!$F41)),Expenses!$G41,"")))</f>
        <v/>
      </c>
      <c r="J41" s="48" t="str">
        <f>IF(Expenses!$G41&gt;0,IF(Expenses!$F41="Each Month",Expenses!$G41,IF(ISNUMBER(FIND(LEFT(J$2,3),Expenses!$F41)),Expenses!$G41,"")))</f>
        <v/>
      </c>
      <c r="K41" s="48" t="str">
        <f>IF(Expenses!$G41&gt;0,IF(Expenses!$F41="Each Month",Expenses!$G41,IF(ISNUMBER(FIND(LEFT(K$2,3),Expenses!$F41)),Expenses!$G41,"")))</f>
        <v/>
      </c>
      <c r="L41" s="48" t="str">
        <f>IF(Expenses!$G41&gt;0,IF(Expenses!$F41="Each Month",Expenses!$G41,IF(ISNUMBER(FIND(LEFT(L$2,3),Expenses!$F41)),Expenses!$G41,"")))</f>
        <v/>
      </c>
      <c r="M41" s="48" t="str">
        <f>IF(Expenses!$G41&gt;0,IF(Expenses!$F41="Each Month",Expenses!$G41,IF(ISNUMBER(FIND(LEFT(M$2,3),Expenses!$F41)),Expenses!$G41,"")))</f>
        <v/>
      </c>
      <c r="N41" s="48" t="str">
        <f>IF(Expenses!$G41&gt;0,IF(Expenses!$F41="Each Month",Expenses!$G41,IF(ISNUMBER(FIND(LEFT(N$2,3),Expenses!$F41)),Expenses!$G41,"")))</f>
        <v/>
      </c>
      <c r="O41" s="57" t="str">
        <f>Expenses!C41</f>
        <v>Family &amp; Entertainment</v>
      </c>
    </row>
    <row r="42" spans="2:15" ht="16.5" customHeight="1" x14ac:dyDescent="0.25">
      <c r="B42" s="49" t="str">
        <f>Expenses!B42</f>
        <v>Other</v>
      </c>
      <c r="C42" s="50" t="str">
        <f>IF(Expenses!$G42&gt;0,IF(Expenses!$F42="Each Month",Expenses!$G42,IF(ISNUMBER(FIND(LEFT(C$2,3),Expenses!$F42)),Expenses!$G42,"")))</f>
        <v/>
      </c>
      <c r="D42" s="50" t="str">
        <f>IF(Expenses!$G42&gt;0,IF(Expenses!$F42="Each Month",Expenses!$G42,IF(ISNUMBER(FIND(LEFT(D$2,3),Expenses!$F42)),Expenses!$G42,"")))</f>
        <v/>
      </c>
      <c r="E42" s="50" t="str">
        <f>IF(Expenses!$G42&gt;0,IF(Expenses!$F42="Each Month",Expenses!$G42,IF(ISNUMBER(FIND(LEFT(E$2,3),Expenses!$F42)),Expenses!$G42,"")))</f>
        <v/>
      </c>
      <c r="F42" s="48" t="str">
        <f>IF(Expenses!$G42&gt;0,IF(Expenses!$F42="Each Month",Expenses!$G42,IF(ISNUMBER(FIND(LEFT(F$2,3),Expenses!$F42)),Expenses!$G42,"")))</f>
        <v/>
      </c>
      <c r="G42" s="48" t="str">
        <f>IF(Expenses!$G42&gt;0,IF(Expenses!$F42="Each Month",Expenses!$G42,IF(ISNUMBER(FIND(LEFT(G$2,3),Expenses!$F42)),Expenses!$G42,"")))</f>
        <v/>
      </c>
      <c r="H42" s="48" t="str">
        <f>IF(Expenses!$G42&gt;0,IF(Expenses!$F42="Each Month",Expenses!$G42,IF(ISNUMBER(FIND(LEFT(H$2,3),Expenses!$F42)),Expenses!$G42,"")))</f>
        <v/>
      </c>
      <c r="I42" s="48" t="str">
        <f>IF(Expenses!$G42&gt;0,IF(Expenses!$F42="Each Month",Expenses!$G42,IF(ISNUMBER(FIND(LEFT(I$2,3),Expenses!$F42)),Expenses!$G42,"")))</f>
        <v/>
      </c>
      <c r="J42" s="48" t="str">
        <f>IF(Expenses!$G42&gt;0,IF(Expenses!$F42="Each Month",Expenses!$G42,IF(ISNUMBER(FIND(LEFT(J$2,3),Expenses!$F42)),Expenses!$G42,"")))</f>
        <v/>
      </c>
      <c r="K42" s="48" t="str">
        <f>IF(Expenses!$G42&gt;0,IF(Expenses!$F42="Each Month",Expenses!$G42,IF(ISNUMBER(FIND(LEFT(K$2,3),Expenses!$F42)),Expenses!$G42,"")))</f>
        <v/>
      </c>
      <c r="L42" s="48" t="str">
        <f>IF(Expenses!$G42&gt;0,IF(Expenses!$F42="Each Month",Expenses!$G42,IF(ISNUMBER(FIND(LEFT(L$2,3),Expenses!$F42)),Expenses!$G42,"")))</f>
        <v/>
      </c>
      <c r="M42" s="48" t="str">
        <f>IF(Expenses!$G42&gt;0,IF(Expenses!$F42="Each Month",Expenses!$G42,IF(ISNUMBER(FIND(LEFT(M$2,3),Expenses!$F42)),Expenses!$G42,"")))</f>
        <v/>
      </c>
      <c r="N42" s="48" t="str">
        <f>IF(Expenses!$G42&gt;0,IF(Expenses!$F42="Each Month",Expenses!$G42,IF(ISNUMBER(FIND(LEFT(N$2,3),Expenses!$F42)),Expenses!$G42,"")))</f>
        <v/>
      </c>
      <c r="O42" s="57" t="str">
        <f>Expenses!C42</f>
        <v>Family &amp; Entertainment</v>
      </c>
    </row>
    <row r="43" spans="2:15" ht="16.5" customHeight="1" x14ac:dyDescent="0.25">
      <c r="B43" s="49" t="str">
        <f>Expenses!B43</f>
        <v>Other</v>
      </c>
      <c r="C43" s="50" t="str">
        <f>IF(Expenses!$G43&gt;0,IF(Expenses!$F43="Each Month",Expenses!$G43,IF(ISNUMBER(FIND(LEFT(C$2,3),Expenses!$F43)),Expenses!$G43,"")))</f>
        <v/>
      </c>
      <c r="D43" s="50" t="str">
        <f>IF(Expenses!$G43&gt;0,IF(Expenses!$F43="Each Month",Expenses!$G43,IF(ISNUMBER(FIND(LEFT(D$2,3),Expenses!$F43)),Expenses!$G43,"")))</f>
        <v/>
      </c>
      <c r="E43" s="50" t="str">
        <f>IF(Expenses!$G43&gt;0,IF(Expenses!$F43="Each Month",Expenses!$G43,IF(ISNUMBER(FIND(LEFT(E$2,3),Expenses!$F43)),Expenses!$G43,"")))</f>
        <v/>
      </c>
      <c r="F43" s="48" t="str">
        <f>IF(Expenses!$G43&gt;0,IF(Expenses!$F43="Each Month",Expenses!$G43,IF(ISNUMBER(FIND(LEFT(F$2,3),Expenses!$F43)),Expenses!$G43,"")))</f>
        <v/>
      </c>
      <c r="G43" s="48" t="str">
        <f>IF(Expenses!$G43&gt;0,IF(Expenses!$F43="Each Month",Expenses!$G43,IF(ISNUMBER(FIND(LEFT(G$2,3),Expenses!$F43)),Expenses!$G43,"")))</f>
        <v/>
      </c>
      <c r="H43" s="48" t="str">
        <f>IF(Expenses!$G43&gt;0,IF(Expenses!$F43="Each Month",Expenses!$G43,IF(ISNUMBER(FIND(LEFT(H$2,3),Expenses!$F43)),Expenses!$G43,"")))</f>
        <v/>
      </c>
      <c r="I43" s="48" t="str">
        <f>IF(Expenses!$G43&gt;0,IF(Expenses!$F43="Each Month",Expenses!$G43,IF(ISNUMBER(FIND(LEFT(I$2,3),Expenses!$F43)),Expenses!$G43,"")))</f>
        <v/>
      </c>
      <c r="J43" s="48" t="str">
        <f>IF(Expenses!$G43&gt;0,IF(Expenses!$F43="Each Month",Expenses!$G43,IF(ISNUMBER(FIND(LEFT(J$2,3),Expenses!$F43)),Expenses!$G43,"")))</f>
        <v/>
      </c>
      <c r="K43" s="48" t="str">
        <f>IF(Expenses!$G43&gt;0,IF(Expenses!$F43="Each Month",Expenses!$G43,IF(ISNUMBER(FIND(LEFT(K$2,3),Expenses!$F43)),Expenses!$G43,"")))</f>
        <v/>
      </c>
      <c r="L43" s="48" t="str">
        <f>IF(Expenses!$G43&gt;0,IF(Expenses!$F43="Each Month",Expenses!$G43,IF(ISNUMBER(FIND(LEFT(L$2,3),Expenses!$F43)),Expenses!$G43,"")))</f>
        <v/>
      </c>
      <c r="M43" s="48" t="str">
        <f>IF(Expenses!$G43&gt;0,IF(Expenses!$F43="Each Month",Expenses!$G43,IF(ISNUMBER(FIND(LEFT(M$2,3),Expenses!$F43)),Expenses!$G43,"")))</f>
        <v/>
      </c>
      <c r="N43" s="48" t="str">
        <f>IF(Expenses!$G43&gt;0,IF(Expenses!$F43="Each Month",Expenses!$G43,IF(ISNUMBER(FIND(LEFT(N$2,3),Expenses!$F43)),Expenses!$G43,"")))</f>
        <v/>
      </c>
      <c r="O43" s="57" t="str">
        <f>Expenses!C43</f>
        <v>Family &amp; Entertainment</v>
      </c>
    </row>
    <row r="44" spans="2:15" ht="16.5" customHeight="1" x14ac:dyDescent="0.25">
      <c r="B44" s="49" t="str">
        <f>Expenses!B44</f>
        <v>Prescriptions</v>
      </c>
      <c r="C44" s="50" t="str">
        <f>IF(Expenses!$G44&gt;0,IF(Expenses!$F44="Each Month",Expenses!$G44,IF(ISNUMBER(FIND(LEFT(C$2,3),Expenses!$F44)),Expenses!$G44,"")))</f>
        <v/>
      </c>
      <c r="D44" s="50" t="str">
        <f>IF(Expenses!$G44&gt;0,IF(Expenses!$F44="Each Month",Expenses!$G44,IF(ISNUMBER(FIND(LEFT(D$2,3),Expenses!$F44)),Expenses!$G44,"")))</f>
        <v/>
      </c>
      <c r="E44" s="50" t="str">
        <f>IF(Expenses!$G44&gt;0,IF(Expenses!$F44="Each Month",Expenses!$G44,IF(ISNUMBER(FIND(LEFT(E$2,3),Expenses!$F44)),Expenses!$G44,"")))</f>
        <v/>
      </c>
      <c r="F44" s="48" t="str">
        <f>IF(Expenses!$G44&gt;0,IF(Expenses!$F44="Each Month",Expenses!$G44,IF(ISNUMBER(FIND(LEFT(F$2,3),Expenses!$F44)),Expenses!$G44,"")))</f>
        <v/>
      </c>
      <c r="G44" s="48" t="str">
        <f>IF(Expenses!$G44&gt;0,IF(Expenses!$F44="Each Month",Expenses!$G44,IF(ISNUMBER(FIND(LEFT(G$2,3),Expenses!$F44)),Expenses!$G44,"")))</f>
        <v/>
      </c>
      <c r="H44" s="48" t="str">
        <f>IF(Expenses!$G44&gt;0,IF(Expenses!$F44="Each Month",Expenses!$G44,IF(ISNUMBER(FIND(LEFT(H$2,3),Expenses!$F44)),Expenses!$G44,"")))</f>
        <v/>
      </c>
      <c r="I44" s="48" t="str">
        <f>IF(Expenses!$G44&gt;0,IF(Expenses!$F44="Each Month",Expenses!$G44,IF(ISNUMBER(FIND(LEFT(I$2,3),Expenses!$F44)),Expenses!$G44,"")))</f>
        <v/>
      </c>
      <c r="J44" s="48" t="str">
        <f>IF(Expenses!$G44&gt;0,IF(Expenses!$F44="Each Month",Expenses!$G44,IF(ISNUMBER(FIND(LEFT(J$2,3),Expenses!$F44)),Expenses!$G44,"")))</f>
        <v/>
      </c>
      <c r="K44" s="48" t="str">
        <f>IF(Expenses!$G44&gt;0,IF(Expenses!$F44="Each Month",Expenses!$G44,IF(ISNUMBER(FIND(LEFT(K$2,3),Expenses!$F44)),Expenses!$G44,"")))</f>
        <v/>
      </c>
      <c r="L44" s="48" t="str">
        <f>IF(Expenses!$G44&gt;0,IF(Expenses!$F44="Each Month",Expenses!$G44,IF(ISNUMBER(FIND(LEFT(L$2,3),Expenses!$F44)),Expenses!$G44,"")))</f>
        <v/>
      </c>
      <c r="M44" s="48" t="str">
        <f>IF(Expenses!$G44&gt;0,IF(Expenses!$F44="Each Month",Expenses!$G44,IF(ISNUMBER(FIND(LEFT(M$2,3),Expenses!$F44)),Expenses!$G44,"")))</f>
        <v/>
      </c>
      <c r="N44" s="48" t="str">
        <f>IF(Expenses!$G44&gt;0,IF(Expenses!$F44="Each Month",Expenses!$G44,IF(ISNUMBER(FIND(LEFT(N$2,3),Expenses!$F44)),Expenses!$G44,"")))</f>
        <v/>
      </c>
      <c r="O44" s="57" t="str">
        <f>Expenses!C44</f>
        <v>Medical</v>
      </c>
    </row>
    <row r="45" spans="2:15" ht="16.5" customHeight="1" x14ac:dyDescent="0.25">
      <c r="B45" s="49" t="str">
        <f>Expenses!B45</f>
        <v>Health Care</v>
      </c>
      <c r="C45" s="50" t="str">
        <f>IF(Expenses!$G45&gt;0,IF(Expenses!$F45="Each Month",Expenses!$G45,IF(ISNUMBER(FIND(LEFT(C$2,3),Expenses!$F45)),Expenses!$G45,"")))</f>
        <v/>
      </c>
      <c r="D45" s="50" t="str">
        <f>IF(Expenses!$G45&gt;0,IF(Expenses!$F45="Each Month",Expenses!$G45,IF(ISNUMBER(FIND(LEFT(D$2,3),Expenses!$F45)),Expenses!$G45,"")))</f>
        <v/>
      </c>
      <c r="E45" s="50" t="str">
        <f>IF(Expenses!$G45&gt;0,IF(Expenses!$F45="Each Month",Expenses!$G45,IF(ISNUMBER(FIND(LEFT(E$2,3),Expenses!$F45)),Expenses!$G45,"")))</f>
        <v/>
      </c>
      <c r="F45" s="48" t="str">
        <f>IF(Expenses!$G45&gt;0,IF(Expenses!$F45="Each Month",Expenses!$G45,IF(ISNUMBER(FIND(LEFT(F$2,3),Expenses!$F45)),Expenses!$G45,"")))</f>
        <v/>
      </c>
      <c r="G45" s="48" t="str">
        <f>IF(Expenses!$G45&gt;0,IF(Expenses!$F45="Each Month",Expenses!$G45,IF(ISNUMBER(FIND(LEFT(G$2,3),Expenses!$F45)),Expenses!$G45,"")))</f>
        <v/>
      </c>
      <c r="H45" s="48" t="str">
        <f>IF(Expenses!$G45&gt;0,IF(Expenses!$F45="Each Month",Expenses!$G45,IF(ISNUMBER(FIND(LEFT(H$2,3),Expenses!$F45)),Expenses!$G45,"")))</f>
        <v/>
      </c>
      <c r="I45" s="48" t="str">
        <f>IF(Expenses!$G45&gt;0,IF(Expenses!$F45="Each Month",Expenses!$G45,IF(ISNUMBER(FIND(LEFT(I$2,3),Expenses!$F45)),Expenses!$G45,"")))</f>
        <v/>
      </c>
      <c r="J45" s="48" t="str">
        <f>IF(Expenses!$G45&gt;0,IF(Expenses!$F45="Each Month",Expenses!$G45,IF(ISNUMBER(FIND(LEFT(J$2,3),Expenses!$F45)),Expenses!$G45,"")))</f>
        <v/>
      </c>
      <c r="K45" s="48" t="str">
        <f>IF(Expenses!$G45&gt;0,IF(Expenses!$F45="Each Month",Expenses!$G45,IF(ISNUMBER(FIND(LEFT(K$2,3),Expenses!$F45)),Expenses!$G45,"")))</f>
        <v/>
      </c>
      <c r="L45" s="48" t="str">
        <f>IF(Expenses!$G45&gt;0,IF(Expenses!$F45="Each Month",Expenses!$G45,IF(ISNUMBER(FIND(LEFT(L$2,3),Expenses!$F45)),Expenses!$G45,"")))</f>
        <v/>
      </c>
      <c r="M45" s="48" t="str">
        <f>IF(Expenses!$G45&gt;0,IF(Expenses!$F45="Each Month",Expenses!$G45,IF(ISNUMBER(FIND(LEFT(M$2,3),Expenses!$F45)),Expenses!$G45,"")))</f>
        <v/>
      </c>
      <c r="N45" s="48" t="str">
        <f>IF(Expenses!$G45&gt;0,IF(Expenses!$F45="Each Month",Expenses!$G45,IF(ISNUMBER(FIND(LEFT(N$2,3),Expenses!$F45)),Expenses!$G45,"")))</f>
        <v/>
      </c>
      <c r="O45" s="57" t="str">
        <f>Expenses!C45</f>
        <v>Medical</v>
      </c>
    </row>
    <row r="46" spans="2:15" ht="16.5" customHeight="1" x14ac:dyDescent="0.25">
      <c r="B46" s="49" t="str">
        <f>Expenses!B46</f>
        <v>Doctor / Medical</v>
      </c>
      <c r="C46" s="50" t="str">
        <f>IF(Expenses!$G46&gt;0,IF(Expenses!$F46="Each Month",Expenses!$G46,IF(ISNUMBER(FIND(LEFT(C$2,3),Expenses!$F46)),Expenses!$G46,"")))</f>
        <v/>
      </c>
      <c r="D46" s="50" t="str">
        <f>IF(Expenses!$G46&gt;0,IF(Expenses!$F46="Each Month",Expenses!$G46,IF(ISNUMBER(FIND(LEFT(D$2,3),Expenses!$F46)),Expenses!$G46,"")))</f>
        <v/>
      </c>
      <c r="E46" s="50" t="str">
        <f>IF(Expenses!$G46&gt;0,IF(Expenses!$F46="Each Month",Expenses!$G46,IF(ISNUMBER(FIND(LEFT(E$2,3),Expenses!$F46)),Expenses!$G46,"")))</f>
        <v/>
      </c>
      <c r="F46" s="48" t="str">
        <f>IF(Expenses!$G46&gt;0,IF(Expenses!$F46="Each Month",Expenses!$G46,IF(ISNUMBER(FIND(LEFT(F$2,3),Expenses!$F46)),Expenses!$G46,"")))</f>
        <v/>
      </c>
      <c r="G46" s="48" t="str">
        <f>IF(Expenses!$G46&gt;0,IF(Expenses!$F46="Each Month",Expenses!$G46,IF(ISNUMBER(FIND(LEFT(G$2,3),Expenses!$F46)),Expenses!$G46,"")))</f>
        <v/>
      </c>
      <c r="H46" s="48" t="str">
        <f>IF(Expenses!$G46&gt;0,IF(Expenses!$F46="Each Month",Expenses!$G46,IF(ISNUMBER(FIND(LEFT(H$2,3),Expenses!$F46)),Expenses!$G46,"")))</f>
        <v/>
      </c>
      <c r="I46" s="48" t="str">
        <f>IF(Expenses!$G46&gt;0,IF(Expenses!$F46="Each Month",Expenses!$G46,IF(ISNUMBER(FIND(LEFT(I$2,3),Expenses!$F46)),Expenses!$G46,"")))</f>
        <v/>
      </c>
      <c r="J46" s="48" t="str">
        <f>IF(Expenses!$G46&gt;0,IF(Expenses!$F46="Each Month",Expenses!$G46,IF(ISNUMBER(FIND(LEFT(J$2,3),Expenses!$F46)),Expenses!$G46,"")))</f>
        <v/>
      </c>
      <c r="K46" s="48" t="str">
        <f>IF(Expenses!$G46&gt;0,IF(Expenses!$F46="Each Month",Expenses!$G46,IF(ISNUMBER(FIND(LEFT(K$2,3),Expenses!$F46)),Expenses!$G46,"")))</f>
        <v/>
      </c>
      <c r="L46" s="48" t="str">
        <f>IF(Expenses!$G46&gt;0,IF(Expenses!$F46="Each Month",Expenses!$G46,IF(ISNUMBER(FIND(LEFT(L$2,3),Expenses!$F46)),Expenses!$G46,"")))</f>
        <v/>
      </c>
      <c r="M46" s="48" t="str">
        <f>IF(Expenses!$G46&gt;0,IF(Expenses!$F46="Each Month",Expenses!$G46,IF(ISNUMBER(FIND(LEFT(M$2,3),Expenses!$F46)),Expenses!$G46,"")))</f>
        <v/>
      </c>
      <c r="N46" s="48" t="str">
        <f>IF(Expenses!$G46&gt;0,IF(Expenses!$F46="Each Month",Expenses!$G46,IF(ISNUMBER(FIND(LEFT(N$2,3),Expenses!$F46)),Expenses!$G46,"")))</f>
        <v/>
      </c>
      <c r="O46" s="57" t="str">
        <f>Expenses!C46</f>
        <v>Medical</v>
      </c>
    </row>
    <row r="47" spans="2:15" ht="16.5" customHeight="1" x14ac:dyDescent="0.25">
      <c r="B47" s="49" t="str">
        <f>Expenses!B47</f>
        <v>Dentist</v>
      </c>
      <c r="C47" s="50" t="str">
        <f>IF(Expenses!$G47&gt;0,IF(Expenses!$F47="Each Month",Expenses!$G47,IF(ISNUMBER(FIND(LEFT(C$2,3),Expenses!$F47)),Expenses!$G47,"")))</f>
        <v/>
      </c>
      <c r="D47" s="50" t="str">
        <f>IF(Expenses!$G47&gt;0,IF(Expenses!$F47="Each Month",Expenses!$G47,IF(ISNUMBER(FIND(LEFT(D$2,3),Expenses!$F47)),Expenses!$G47,"")))</f>
        <v/>
      </c>
      <c r="E47" s="50" t="str">
        <f>IF(Expenses!$G47&gt;0,IF(Expenses!$F47="Each Month",Expenses!$G47,IF(ISNUMBER(FIND(LEFT(E$2,3),Expenses!$F47)),Expenses!$G47,"")))</f>
        <v/>
      </c>
      <c r="F47" s="48" t="str">
        <f>IF(Expenses!$G47&gt;0,IF(Expenses!$F47="Each Month",Expenses!$G47,IF(ISNUMBER(FIND(LEFT(F$2,3),Expenses!$F47)),Expenses!$G47,"")))</f>
        <v/>
      </c>
      <c r="G47" s="48" t="str">
        <f>IF(Expenses!$G47&gt;0,IF(Expenses!$F47="Each Month",Expenses!$G47,IF(ISNUMBER(FIND(LEFT(G$2,3),Expenses!$F47)),Expenses!$G47,"")))</f>
        <v/>
      </c>
      <c r="H47" s="48" t="str">
        <f>IF(Expenses!$G47&gt;0,IF(Expenses!$F47="Each Month",Expenses!$G47,IF(ISNUMBER(FIND(LEFT(H$2,3),Expenses!$F47)),Expenses!$G47,"")))</f>
        <v/>
      </c>
      <c r="I47" s="48" t="str">
        <f>IF(Expenses!$G47&gt;0,IF(Expenses!$F47="Each Month",Expenses!$G47,IF(ISNUMBER(FIND(LEFT(I$2,3),Expenses!$F47)),Expenses!$G47,"")))</f>
        <v/>
      </c>
      <c r="J47" s="48" t="str">
        <f>IF(Expenses!$G47&gt;0,IF(Expenses!$F47="Each Month",Expenses!$G47,IF(ISNUMBER(FIND(LEFT(J$2,3),Expenses!$F47)),Expenses!$G47,"")))</f>
        <v/>
      </c>
      <c r="K47" s="48" t="str">
        <f>IF(Expenses!$G47&gt;0,IF(Expenses!$F47="Each Month",Expenses!$G47,IF(ISNUMBER(FIND(LEFT(K$2,3),Expenses!$F47)),Expenses!$G47,"")))</f>
        <v/>
      </c>
      <c r="L47" s="48" t="str">
        <f>IF(Expenses!$G47&gt;0,IF(Expenses!$F47="Each Month",Expenses!$G47,IF(ISNUMBER(FIND(LEFT(L$2,3),Expenses!$F47)),Expenses!$G47,"")))</f>
        <v/>
      </c>
      <c r="M47" s="48" t="str">
        <f>IF(Expenses!$G47&gt;0,IF(Expenses!$F47="Each Month",Expenses!$G47,IF(ISNUMBER(FIND(LEFT(M$2,3),Expenses!$F47)),Expenses!$G47,"")))</f>
        <v/>
      </c>
      <c r="N47" s="48" t="str">
        <f>IF(Expenses!$G47&gt;0,IF(Expenses!$F47="Each Month",Expenses!$G47,IF(ISNUMBER(FIND(LEFT(N$2,3),Expenses!$F47)),Expenses!$G47,"")))</f>
        <v/>
      </c>
      <c r="O47" s="57" t="str">
        <f>Expenses!C47</f>
        <v>Medical</v>
      </c>
    </row>
    <row r="48" spans="2:15" ht="16.5" customHeight="1" x14ac:dyDescent="0.25">
      <c r="B48" s="49" t="str">
        <f>Expenses!B48</f>
        <v>Eye Care</v>
      </c>
      <c r="C48" s="50" t="str">
        <f>IF(Expenses!$G48&gt;0,IF(Expenses!$F48="Each Month",Expenses!$G48,IF(ISNUMBER(FIND(LEFT(C$2,3),Expenses!$F48)),Expenses!$G48,"")))</f>
        <v/>
      </c>
      <c r="D48" s="50" t="str">
        <f>IF(Expenses!$G48&gt;0,IF(Expenses!$F48="Each Month",Expenses!$G48,IF(ISNUMBER(FIND(LEFT(D$2,3),Expenses!$F48)),Expenses!$G48,"")))</f>
        <v/>
      </c>
      <c r="E48" s="50" t="str">
        <f>IF(Expenses!$G48&gt;0,IF(Expenses!$F48="Each Month",Expenses!$G48,IF(ISNUMBER(FIND(LEFT(E$2,3),Expenses!$F48)),Expenses!$G48,"")))</f>
        <v/>
      </c>
      <c r="F48" s="48" t="str">
        <f>IF(Expenses!$G48&gt;0,IF(Expenses!$F48="Each Month",Expenses!$G48,IF(ISNUMBER(FIND(LEFT(F$2,3),Expenses!$F48)),Expenses!$G48,"")))</f>
        <v/>
      </c>
      <c r="G48" s="48" t="str">
        <f>IF(Expenses!$G48&gt;0,IF(Expenses!$F48="Each Month",Expenses!$G48,IF(ISNUMBER(FIND(LEFT(G$2,3),Expenses!$F48)),Expenses!$G48,"")))</f>
        <v/>
      </c>
      <c r="H48" s="48" t="str">
        <f>IF(Expenses!$G48&gt;0,IF(Expenses!$F48="Each Month",Expenses!$G48,IF(ISNUMBER(FIND(LEFT(H$2,3),Expenses!$F48)),Expenses!$G48,"")))</f>
        <v/>
      </c>
      <c r="I48" s="48" t="str">
        <f>IF(Expenses!$G48&gt;0,IF(Expenses!$F48="Each Month",Expenses!$G48,IF(ISNUMBER(FIND(LEFT(I$2,3),Expenses!$F48)),Expenses!$G48,"")))</f>
        <v/>
      </c>
      <c r="J48" s="48" t="str">
        <f>IF(Expenses!$G48&gt;0,IF(Expenses!$F48="Each Month",Expenses!$G48,IF(ISNUMBER(FIND(LEFT(J$2,3),Expenses!$F48)),Expenses!$G48,"")))</f>
        <v/>
      </c>
      <c r="K48" s="48" t="str">
        <f>IF(Expenses!$G48&gt;0,IF(Expenses!$F48="Each Month",Expenses!$G48,IF(ISNUMBER(FIND(LEFT(K$2,3),Expenses!$F48)),Expenses!$G48,"")))</f>
        <v/>
      </c>
      <c r="L48" s="48" t="str">
        <f>IF(Expenses!$G48&gt;0,IF(Expenses!$F48="Each Month",Expenses!$G48,IF(ISNUMBER(FIND(LEFT(L$2,3),Expenses!$F48)),Expenses!$G48,"")))</f>
        <v/>
      </c>
      <c r="M48" s="48" t="str">
        <f>IF(Expenses!$G48&gt;0,IF(Expenses!$F48="Each Month",Expenses!$G48,IF(ISNUMBER(FIND(LEFT(M$2,3),Expenses!$F48)),Expenses!$G48,"")))</f>
        <v/>
      </c>
      <c r="N48" s="48" t="str">
        <f>IF(Expenses!$G48&gt;0,IF(Expenses!$F48="Each Month",Expenses!$G48,IF(ISNUMBER(FIND(LEFT(N$2,3),Expenses!$F48)),Expenses!$G48,"")))</f>
        <v/>
      </c>
      <c r="O48" s="57" t="str">
        <f>Expenses!C48</f>
        <v>Medical</v>
      </c>
    </row>
    <row r="49" spans="2:15" ht="16.5" customHeight="1" x14ac:dyDescent="0.25">
      <c r="B49" s="49" t="str">
        <f>Expenses!B49</f>
        <v>Tests / Pathology</v>
      </c>
      <c r="C49" s="50" t="str">
        <f>IF(Expenses!$G49&gt;0,IF(Expenses!$F49="Each Month",Expenses!$G49,IF(ISNUMBER(FIND(LEFT(C$2,3),Expenses!$F49)),Expenses!$G49,"")))</f>
        <v/>
      </c>
      <c r="D49" s="50" t="str">
        <f>IF(Expenses!$G49&gt;0,IF(Expenses!$F49="Each Month",Expenses!$G49,IF(ISNUMBER(FIND(LEFT(D$2,3),Expenses!$F49)),Expenses!$G49,"")))</f>
        <v/>
      </c>
      <c r="E49" s="50" t="str">
        <f>IF(Expenses!$G49&gt;0,IF(Expenses!$F49="Each Month",Expenses!$G49,IF(ISNUMBER(FIND(LEFT(E$2,3),Expenses!$F49)),Expenses!$G49,"")))</f>
        <v/>
      </c>
      <c r="F49" s="48" t="str">
        <f>IF(Expenses!$G49&gt;0,IF(Expenses!$F49="Each Month",Expenses!$G49,IF(ISNUMBER(FIND(LEFT(F$2,3),Expenses!$F49)),Expenses!$G49,"")))</f>
        <v/>
      </c>
      <c r="G49" s="48" t="str">
        <f>IF(Expenses!$G49&gt;0,IF(Expenses!$F49="Each Month",Expenses!$G49,IF(ISNUMBER(FIND(LEFT(G$2,3),Expenses!$F49)),Expenses!$G49,"")))</f>
        <v/>
      </c>
      <c r="H49" s="48" t="str">
        <f>IF(Expenses!$G49&gt;0,IF(Expenses!$F49="Each Month",Expenses!$G49,IF(ISNUMBER(FIND(LEFT(H$2,3),Expenses!$F49)),Expenses!$G49,"")))</f>
        <v/>
      </c>
      <c r="I49" s="48" t="str">
        <f>IF(Expenses!$G49&gt;0,IF(Expenses!$F49="Each Month",Expenses!$G49,IF(ISNUMBER(FIND(LEFT(I$2,3),Expenses!$F49)),Expenses!$G49,"")))</f>
        <v/>
      </c>
      <c r="J49" s="48" t="str">
        <f>IF(Expenses!$G49&gt;0,IF(Expenses!$F49="Each Month",Expenses!$G49,IF(ISNUMBER(FIND(LEFT(J$2,3),Expenses!$F49)),Expenses!$G49,"")))</f>
        <v/>
      </c>
      <c r="K49" s="48" t="str">
        <f>IF(Expenses!$G49&gt;0,IF(Expenses!$F49="Each Month",Expenses!$G49,IF(ISNUMBER(FIND(LEFT(K$2,3),Expenses!$F49)),Expenses!$G49,"")))</f>
        <v/>
      </c>
      <c r="L49" s="48" t="str">
        <f>IF(Expenses!$G49&gt;0,IF(Expenses!$F49="Each Month",Expenses!$G49,IF(ISNUMBER(FIND(LEFT(L$2,3),Expenses!$F49)),Expenses!$G49,"")))</f>
        <v/>
      </c>
      <c r="M49" s="48" t="str">
        <f>IF(Expenses!$G49&gt;0,IF(Expenses!$F49="Each Month",Expenses!$G49,IF(ISNUMBER(FIND(LEFT(M$2,3),Expenses!$F49)),Expenses!$G49,"")))</f>
        <v/>
      </c>
      <c r="N49" s="48" t="str">
        <f>IF(Expenses!$G49&gt;0,IF(Expenses!$F49="Each Month",Expenses!$G49,IF(ISNUMBER(FIND(LEFT(N$2,3),Expenses!$F49)),Expenses!$G49,"")))</f>
        <v/>
      </c>
      <c r="O49" s="57" t="str">
        <f>Expenses!C49</f>
        <v>Medical</v>
      </c>
    </row>
    <row r="50" spans="2:15" ht="16.5" customHeight="1" x14ac:dyDescent="0.25">
      <c r="B50" s="49" t="str">
        <f>Expenses!B50</f>
        <v>Life Insurance</v>
      </c>
      <c r="C50" s="50" t="str">
        <f>IF(Expenses!$G50&gt;0,IF(Expenses!$F50="Each Month",Expenses!$G50,IF(ISNUMBER(FIND(LEFT(C$2,3),Expenses!$F50)),Expenses!$G50,"")))</f>
        <v/>
      </c>
      <c r="D50" s="50" t="str">
        <f>IF(Expenses!$G50&gt;0,IF(Expenses!$F50="Each Month",Expenses!$G50,IF(ISNUMBER(FIND(LEFT(D$2,3),Expenses!$F50)),Expenses!$G50,"")))</f>
        <v/>
      </c>
      <c r="E50" s="50" t="str">
        <f>IF(Expenses!$G50&gt;0,IF(Expenses!$F50="Each Month",Expenses!$G50,IF(ISNUMBER(FIND(LEFT(E$2,3),Expenses!$F50)),Expenses!$G50,"")))</f>
        <v/>
      </c>
      <c r="F50" s="48" t="str">
        <f>IF(Expenses!$G50&gt;0,IF(Expenses!$F50="Each Month",Expenses!$G50,IF(ISNUMBER(FIND(LEFT(F$2,3),Expenses!$F50)),Expenses!$G50,"")))</f>
        <v/>
      </c>
      <c r="G50" s="48" t="str">
        <f>IF(Expenses!$G50&gt;0,IF(Expenses!$F50="Each Month",Expenses!$G50,IF(ISNUMBER(FIND(LEFT(G$2,3),Expenses!$F50)),Expenses!$G50,"")))</f>
        <v/>
      </c>
      <c r="H50" s="48" t="str">
        <f>IF(Expenses!$G50&gt;0,IF(Expenses!$F50="Each Month",Expenses!$G50,IF(ISNUMBER(FIND(LEFT(H$2,3),Expenses!$F50)),Expenses!$G50,"")))</f>
        <v/>
      </c>
      <c r="I50" s="48" t="str">
        <f>IF(Expenses!$G50&gt;0,IF(Expenses!$F50="Each Month",Expenses!$G50,IF(ISNUMBER(FIND(LEFT(I$2,3),Expenses!$F50)),Expenses!$G50,"")))</f>
        <v/>
      </c>
      <c r="J50" s="48" t="str">
        <f>IF(Expenses!$G50&gt;0,IF(Expenses!$F50="Each Month",Expenses!$G50,IF(ISNUMBER(FIND(LEFT(J$2,3),Expenses!$F50)),Expenses!$G50,"")))</f>
        <v/>
      </c>
      <c r="K50" s="48" t="str">
        <f>IF(Expenses!$G50&gt;0,IF(Expenses!$F50="Each Month",Expenses!$G50,IF(ISNUMBER(FIND(LEFT(K$2,3),Expenses!$F50)),Expenses!$G50,"")))</f>
        <v/>
      </c>
      <c r="L50" s="48" t="str">
        <f>IF(Expenses!$G50&gt;0,IF(Expenses!$F50="Each Month",Expenses!$G50,IF(ISNUMBER(FIND(LEFT(L$2,3),Expenses!$F50)),Expenses!$G50,"")))</f>
        <v/>
      </c>
      <c r="M50" s="48" t="str">
        <f>IF(Expenses!$G50&gt;0,IF(Expenses!$F50="Each Month",Expenses!$G50,IF(ISNUMBER(FIND(LEFT(M$2,3),Expenses!$F50)),Expenses!$G50,"")))</f>
        <v/>
      </c>
      <c r="N50" s="48" t="str">
        <f>IF(Expenses!$G50&gt;0,IF(Expenses!$F50="Each Month",Expenses!$G50,IF(ISNUMBER(FIND(LEFT(N$2,3),Expenses!$F50)),Expenses!$G50,"")))</f>
        <v/>
      </c>
      <c r="O50" s="57" t="str">
        <f>Expenses!C50</f>
        <v>Medical</v>
      </c>
    </row>
    <row r="51" spans="2:15" ht="16.5" customHeight="1" x14ac:dyDescent="0.25">
      <c r="B51" s="49" t="str">
        <f>Expenses!B51</f>
        <v>Income Protection</v>
      </c>
      <c r="C51" s="50" t="str">
        <f>IF(Expenses!$G51&gt;0,IF(Expenses!$F51="Each Month",Expenses!$G51,IF(ISNUMBER(FIND(LEFT(C$2,3),Expenses!$F51)),Expenses!$G51,"")))</f>
        <v/>
      </c>
      <c r="D51" s="50" t="str">
        <f>IF(Expenses!$G51&gt;0,IF(Expenses!$F51="Each Month",Expenses!$G51,IF(ISNUMBER(FIND(LEFT(D$2,3),Expenses!$F51)),Expenses!$G51,"")))</f>
        <v/>
      </c>
      <c r="E51" s="50" t="str">
        <f>IF(Expenses!$G51&gt;0,IF(Expenses!$F51="Each Month",Expenses!$G51,IF(ISNUMBER(FIND(LEFT(E$2,3),Expenses!$F51)),Expenses!$G51,"")))</f>
        <v/>
      </c>
      <c r="F51" s="48" t="str">
        <f>IF(Expenses!$G51&gt;0,IF(Expenses!$F51="Each Month",Expenses!$G51,IF(ISNUMBER(FIND(LEFT(F$2,3),Expenses!$F51)),Expenses!$G51,"")))</f>
        <v/>
      </c>
      <c r="G51" s="48" t="str">
        <f>IF(Expenses!$G51&gt;0,IF(Expenses!$F51="Each Month",Expenses!$G51,IF(ISNUMBER(FIND(LEFT(G$2,3),Expenses!$F51)),Expenses!$G51,"")))</f>
        <v/>
      </c>
      <c r="H51" s="48" t="str">
        <f>IF(Expenses!$G51&gt;0,IF(Expenses!$F51="Each Month",Expenses!$G51,IF(ISNUMBER(FIND(LEFT(H$2,3),Expenses!$F51)),Expenses!$G51,"")))</f>
        <v/>
      </c>
      <c r="I51" s="48" t="str">
        <f>IF(Expenses!$G51&gt;0,IF(Expenses!$F51="Each Month",Expenses!$G51,IF(ISNUMBER(FIND(LEFT(I$2,3),Expenses!$F51)),Expenses!$G51,"")))</f>
        <v/>
      </c>
      <c r="J51" s="48" t="str">
        <f>IF(Expenses!$G51&gt;0,IF(Expenses!$F51="Each Month",Expenses!$G51,IF(ISNUMBER(FIND(LEFT(J$2,3),Expenses!$F51)),Expenses!$G51,"")))</f>
        <v/>
      </c>
      <c r="K51" s="48" t="str">
        <f>IF(Expenses!$G51&gt;0,IF(Expenses!$F51="Each Month",Expenses!$G51,IF(ISNUMBER(FIND(LEFT(K$2,3),Expenses!$F51)),Expenses!$G51,"")))</f>
        <v/>
      </c>
      <c r="L51" s="48" t="str">
        <f>IF(Expenses!$G51&gt;0,IF(Expenses!$F51="Each Month",Expenses!$G51,IF(ISNUMBER(FIND(LEFT(L$2,3),Expenses!$F51)),Expenses!$G51,"")))</f>
        <v/>
      </c>
      <c r="M51" s="48" t="str">
        <f>IF(Expenses!$G51&gt;0,IF(Expenses!$F51="Each Month",Expenses!$G51,IF(ISNUMBER(FIND(LEFT(M$2,3),Expenses!$F51)),Expenses!$G51,"")))</f>
        <v/>
      </c>
      <c r="N51" s="48" t="str">
        <f>IF(Expenses!$G51&gt;0,IF(Expenses!$F51="Each Month",Expenses!$G51,IF(ISNUMBER(FIND(LEFT(N$2,3),Expenses!$F51)),Expenses!$G51,"")))</f>
        <v/>
      </c>
      <c r="O51" s="57" t="str">
        <f>Expenses!C51</f>
        <v>Medical</v>
      </c>
    </row>
    <row r="52" spans="2:15" ht="16.5" customHeight="1" x14ac:dyDescent="0.25">
      <c r="B52" s="49" t="str">
        <f>Expenses!B52</f>
        <v>Trauma Insurance</v>
      </c>
      <c r="C52" s="50" t="str">
        <f>IF(Expenses!$G52&gt;0,IF(Expenses!$F52="Each Month",Expenses!$G52,IF(ISNUMBER(FIND(LEFT(C$2,3),Expenses!$F52)),Expenses!$G52,"")))</f>
        <v/>
      </c>
      <c r="D52" s="50" t="str">
        <f>IF(Expenses!$G52&gt;0,IF(Expenses!$F52="Each Month",Expenses!$G52,IF(ISNUMBER(FIND(LEFT(D$2,3),Expenses!$F52)),Expenses!$G52,"")))</f>
        <v/>
      </c>
      <c r="E52" s="50" t="str">
        <f>IF(Expenses!$G52&gt;0,IF(Expenses!$F52="Each Month",Expenses!$G52,IF(ISNUMBER(FIND(LEFT(E$2,3),Expenses!$F52)),Expenses!$G52,"")))</f>
        <v/>
      </c>
      <c r="F52" s="48" t="str">
        <f>IF(Expenses!$G52&gt;0,IF(Expenses!$F52="Each Month",Expenses!$G52,IF(ISNUMBER(FIND(LEFT(F$2,3),Expenses!$F52)),Expenses!$G52,"")))</f>
        <v/>
      </c>
      <c r="G52" s="48" t="str">
        <f>IF(Expenses!$G52&gt;0,IF(Expenses!$F52="Each Month",Expenses!$G52,IF(ISNUMBER(FIND(LEFT(G$2,3),Expenses!$F52)),Expenses!$G52,"")))</f>
        <v/>
      </c>
      <c r="H52" s="48" t="str">
        <f>IF(Expenses!$G52&gt;0,IF(Expenses!$F52="Each Month",Expenses!$G52,IF(ISNUMBER(FIND(LEFT(H$2,3),Expenses!$F52)),Expenses!$G52,"")))</f>
        <v/>
      </c>
      <c r="I52" s="48" t="str">
        <f>IF(Expenses!$G52&gt;0,IF(Expenses!$F52="Each Month",Expenses!$G52,IF(ISNUMBER(FIND(LEFT(I$2,3),Expenses!$F52)),Expenses!$G52,"")))</f>
        <v/>
      </c>
      <c r="J52" s="48" t="str">
        <f>IF(Expenses!$G52&gt;0,IF(Expenses!$F52="Each Month",Expenses!$G52,IF(ISNUMBER(FIND(LEFT(J$2,3),Expenses!$F52)),Expenses!$G52,"")))</f>
        <v/>
      </c>
      <c r="K52" s="48" t="str">
        <f>IF(Expenses!$G52&gt;0,IF(Expenses!$F52="Each Month",Expenses!$G52,IF(ISNUMBER(FIND(LEFT(K$2,3),Expenses!$F52)),Expenses!$G52,"")))</f>
        <v/>
      </c>
      <c r="L52" s="48" t="str">
        <f>IF(Expenses!$G52&gt;0,IF(Expenses!$F52="Each Month",Expenses!$G52,IF(ISNUMBER(FIND(LEFT(L$2,3),Expenses!$F52)),Expenses!$G52,"")))</f>
        <v/>
      </c>
      <c r="M52" s="48" t="str">
        <f>IF(Expenses!$G52&gt;0,IF(Expenses!$F52="Each Month",Expenses!$G52,IF(ISNUMBER(FIND(LEFT(M$2,3),Expenses!$F52)),Expenses!$G52,"")))</f>
        <v/>
      </c>
      <c r="N52" s="48" t="str">
        <f>IF(Expenses!$G52&gt;0,IF(Expenses!$F52="Each Month",Expenses!$G52,IF(ISNUMBER(FIND(LEFT(N$2,3),Expenses!$F52)),Expenses!$G52,"")))</f>
        <v/>
      </c>
      <c r="O52" s="57" t="str">
        <f>Expenses!C52</f>
        <v>Medical</v>
      </c>
    </row>
    <row r="53" spans="2:15" ht="16.5" customHeight="1" x14ac:dyDescent="0.25">
      <c r="B53" s="49" t="str">
        <f>Expenses!B53</f>
        <v>Other</v>
      </c>
      <c r="C53" s="50" t="str">
        <f>IF(Expenses!$G53&gt;0,IF(Expenses!$F53="Each Month",Expenses!$G53,IF(ISNUMBER(FIND(LEFT(C$2,3),Expenses!$F53)),Expenses!$G53,"")))</f>
        <v/>
      </c>
      <c r="D53" s="50" t="str">
        <f>IF(Expenses!$G53&gt;0,IF(Expenses!$F53="Each Month",Expenses!$G53,IF(ISNUMBER(FIND(LEFT(D$2,3),Expenses!$F53)),Expenses!$G53,"")))</f>
        <v/>
      </c>
      <c r="E53" s="50" t="str">
        <f>IF(Expenses!$G53&gt;0,IF(Expenses!$F53="Each Month",Expenses!$G53,IF(ISNUMBER(FIND(LEFT(E$2,3),Expenses!$F53)),Expenses!$G53,"")))</f>
        <v/>
      </c>
      <c r="F53" s="48" t="str">
        <f>IF(Expenses!$G53&gt;0,IF(Expenses!$F53="Each Month",Expenses!$G53,IF(ISNUMBER(FIND(LEFT(F$2,3),Expenses!$F53)),Expenses!$G53,"")))</f>
        <v/>
      </c>
      <c r="G53" s="48" t="str">
        <f>IF(Expenses!$G53&gt;0,IF(Expenses!$F53="Each Month",Expenses!$G53,IF(ISNUMBER(FIND(LEFT(G$2,3),Expenses!$F53)),Expenses!$G53,"")))</f>
        <v/>
      </c>
      <c r="H53" s="48" t="str">
        <f>IF(Expenses!$G53&gt;0,IF(Expenses!$F53="Each Month",Expenses!$G53,IF(ISNUMBER(FIND(LEFT(H$2,3),Expenses!$F53)),Expenses!$G53,"")))</f>
        <v/>
      </c>
      <c r="I53" s="48" t="str">
        <f>IF(Expenses!$G53&gt;0,IF(Expenses!$F53="Each Month",Expenses!$G53,IF(ISNUMBER(FIND(LEFT(I$2,3),Expenses!$F53)),Expenses!$G53,"")))</f>
        <v/>
      </c>
      <c r="J53" s="48" t="str">
        <f>IF(Expenses!$G53&gt;0,IF(Expenses!$F53="Each Month",Expenses!$G53,IF(ISNUMBER(FIND(LEFT(J$2,3),Expenses!$F53)),Expenses!$G53,"")))</f>
        <v/>
      </c>
      <c r="K53" s="48" t="str">
        <f>IF(Expenses!$G53&gt;0,IF(Expenses!$F53="Each Month",Expenses!$G53,IF(ISNUMBER(FIND(LEFT(K$2,3),Expenses!$F53)),Expenses!$G53,"")))</f>
        <v/>
      </c>
      <c r="L53" s="48" t="str">
        <f>IF(Expenses!$G53&gt;0,IF(Expenses!$F53="Each Month",Expenses!$G53,IF(ISNUMBER(FIND(LEFT(L$2,3),Expenses!$F53)),Expenses!$G53,"")))</f>
        <v/>
      </c>
      <c r="M53" s="48" t="str">
        <f>IF(Expenses!$G53&gt;0,IF(Expenses!$F53="Each Month",Expenses!$G53,IF(ISNUMBER(FIND(LEFT(M$2,3),Expenses!$F53)),Expenses!$G53,"")))</f>
        <v/>
      </c>
      <c r="N53" s="48" t="str">
        <f>IF(Expenses!$G53&gt;0,IF(Expenses!$F53="Each Month",Expenses!$G53,IF(ISNUMBER(FIND(LEFT(N$2,3),Expenses!$F53)),Expenses!$G53,"")))</f>
        <v/>
      </c>
      <c r="O53" s="57" t="str">
        <f>Expenses!C53</f>
        <v>Medical</v>
      </c>
    </row>
    <row r="54" spans="2:15" ht="16.5" customHeight="1" x14ac:dyDescent="0.25">
      <c r="B54" s="49" t="str">
        <f>Expenses!B54</f>
        <v>Other</v>
      </c>
      <c r="C54" s="50" t="str">
        <f>IF(Expenses!$G54&gt;0,IF(Expenses!$F54="Each Month",Expenses!$G54,IF(ISNUMBER(FIND(LEFT(C$2,3),Expenses!$F54)),Expenses!$G54,"")))</f>
        <v/>
      </c>
      <c r="D54" s="50" t="str">
        <f>IF(Expenses!$G54&gt;0,IF(Expenses!$F54="Each Month",Expenses!$G54,IF(ISNUMBER(FIND(LEFT(D$2,3),Expenses!$F54)),Expenses!$G54,"")))</f>
        <v/>
      </c>
      <c r="E54" s="50" t="str">
        <f>IF(Expenses!$G54&gt;0,IF(Expenses!$F54="Each Month",Expenses!$G54,IF(ISNUMBER(FIND(LEFT(E$2,3),Expenses!$F54)),Expenses!$G54,"")))</f>
        <v/>
      </c>
      <c r="F54" s="48" t="str">
        <f>IF(Expenses!$G54&gt;0,IF(Expenses!$F54="Each Month",Expenses!$G54,IF(ISNUMBER(FIND(LEFT(F$2,3),Expenses!$F54)),Expenses!$G54,"")))</f>
        <v/>
      </c>
      <c r="G54" s="48" t="str">
        <f>IF(Expenses!$G54&gt;0,IF(Expenses!$F54="Each Month",Expenses!$G54,IF(ISNUMBER(FIND(LEFT(G$2,3),Expenses!$F54)),Expenses!$G54,"")))</f>
        <v/>
      </c>
      <c r="H54" s="48" t="str">
        <f>IF(Expenses!$G54&gt;0,IF(Expenses!$F54="Each Month",Expenses!$G54,IF(ISNUMBER(FIND(LEFT(H$2,3),Expenses!$F54)),Expenses!$G54,"")))</f>
        <v/>
      </c>
      <c r="I54" s="48" t="str">
        <f>IF(Expenses!$G54&gt;0,IF(Expenses!$F54="Each Month",Expenses!$G54,IF(ISNUMBER(FIND(LEFT(I$2,3),Expenses!$F54)),Expenses!$G54,"")))</f>
        <v/>
      </c>
      <c r="J54" s="48" t="str">
        <f>IF(Expenses!$G54&gt;0,IF(Expenses!$F54="Each Month",Expenses!$G54,IF(ISNUMBER(FIND(LEFT(J$2,3),Expenses!$F54)),Expenses!$G54,"")))</f>
        <v/>
      </c>
      <c r="K54" s="48" t="str">
        <f>IF(Expenses!$G54&gt;0,IF(Expenses!$F54="Each Month",Expenses!$G54,IF(ISNUMBER(FIND(LEFT(K$2,3),Expenses!$F54)),Expenses!$G54,"")))</f>
        <v/>
      </c>
      <c r="L54" s="48" t="str">
        <f>IF(Expenses!$G54&gt;0,IF(Expenses!$F54="Each Month",Expenses!$G54,IF(ISNUMBER(FIND(LEFT(L$2,3),Expenses!$F54)),Expenses!$G54,"")))</f>
        <v/>
      </c>
      <c r="M54" s="48" t="str">
        <f>IF(Expenses!$G54&gt;0,IF(Expenses!$F54="Each Month",Expenses!$G54,IF(ISNUMBER(FIND(LEFT(M$2,3),Expenses!$F54)),Expenses!$G54,"")))</f>
        <v/>
      </c>
      <c r="N54" s="48" t="str">
        <f>IF(Expenses!$G54&gt;0,IF(Expenses!$F54="Each Month",Expenses!$G54,IF(ISNUMBER(FIND(LEFT(N$2,3),Expenses!$F54)),Expenses!$G54,"")))</f>
        <v/>
      </c>
      <c r="O54" s="57" t="str">
        <f>Expenses!C54</f>
        <v>Medical</v>
      </c>
    </row>
    <row r="55" spans="2:15" ht="16.5" customHeight="1" x14ac:dyDescent="0.25">
      <c r="B55" s="49" t="str">
        <f>Expenses!B55</f>
        <v>Other</v>
      </c>
      <c r="C55" s="50" t="str">
        <f>IF(Expenses!$G55&gt;0,IF(Expenses!$F55="Each Month",Expenses!$G55,IF(ISNUMBER(FIND(LEFT(C$2,3),Expenses!$F55)),Expenses!$G55,"")))</f>
        <v/>
      </c>
      <c r="D55" s="50" t="str">
        <f>IF(Expenses!$G55&gt;0,IF(Expenses!$F55="Each Month",Expenses!$G55,IF(ISNUMBER(FIND(LEFT(D$2,3),Expenses!$F55)),Expenses!$G55,"")))</f>
        <v/>
      </c>
      <c r="E55" s="50" t="str">
        <f>IF(Expenses!$G55&gt;0,IF(Expenses!$F55="Each Month",Expenses!$G55,IF(ISNUMBER(FIND(LEFT(E$2,3),Expenses!$F55)),Expenses!$G55,"")))</f>
        <v/>
      </c>
      <c r="F55" s="48" t="str">
        <f>IF(Expenses!$G55&gt;0,IF(Expenses!$F55="Each Month",Expenses!$G55,IF(ISNUMBER(FIND(LEFT(F$2,3),Expenses!$F55)),Expenses!$G55,"")))</f>
        <v/>
      </c>
      <c r="G55" s="48" t="str">
        <f>IF(Expenses!$G55&gt;0,IF(Expenses!$F55="Each Month",Expenses!$G55,IF(ISNUMBER(FIND(LEFT(G$2,3),Expenses!$F55)),Expenses!$G55,"")))</f>
        <v/>
      </c>
      <c r="H55" s="48" t="str">
        <f>IF(Expenses!$G55&gt;0,IF(Expenses!$F55="Each Month",Expenses!$G55,IF(ISNUMBER(FIND(LEFT(H$2,3),Expenses!$F55)),Expenses!$G55,"")))</f>
        <v/>
      </c>
      <c r="I55" s="48" t="str">
        <f>IF(Expenses!$G55&gt;0,IF(Expenses!$F55="Each Month",Expenses!$G55,IF(ISNUMBER(FIND(LEFT(I$2,3),Expenses!$F55)),Expenses!$G55,"")))</f>
        <v/>
      </c>
      <c r="J55" s="48" t="str">
        <f>IF(Expenses!$G55&gt;0,IF(Expenses!$F55="Each Month",Expenses!$G55,IF(ISNUMBER(FIND(LEFT(J$2,3),Expenses!$F55)),Expenses!$G55,"")))</f>
        <v/>
      </c>
      <c r="K55" s="48" t="str">
        <f>IF(Expenses!$G55&gt;0,IF(Expenses!$F55="Each Month",Expenses!$G55,IF(ISNUMBER(FIND(LEFT(K$2,3),Expenses!$F55)),Expenses!$G55,"")))</f>
        <v/>
      </c>
      <c r="L55" s="48" t="str">
        <f>IF(Expenses!$G55&gt;0,IF(Expenses!$F55="Each Month",Expenses!$G55,IF(ISNUMBER(FIND(LEFT(L$2,3),Expenses!$F55)),Expenses!$G55,"")))</f>
        <v/>
      </c>
      <c r="M55" s="48" t="str">
        <f>IF(Expenses!$G55&gt;0,IF(Expenses!$F55="Each Month",Expenses!$G55,IF(ISNUMBER(FIND(LEFT(M$2,3),Expenses!$F55)),Expenses!$G55,"")))</f>
        <v/>
      </c>
      <c r="N55" s="48" t="str">
        <f>IF(Expenses!$G55&gt;0,IF(Expenses!$F55="Each Month",Expenses!$G55,IF(ISNUMBER(FIND(LEFT(N$2,3),Expenses!$F55)),Expenses!$G55,"")))</f>
        <v/>
      </c>
      <c r="O55" s="57" t="str">
        <f>Expenses!C55</f>
        <v>Medical</v>
      </c>
    </row>
    <row r="56" spans="2:15" ht="16.5" customHeight="1" x14ac:dyDescent="0.25">
      <c r="B56" s="49" t="str">
        <f>Expenses!B56</f>
        <v>Fuel</v>
      </c>
      <c r="C56" s="50" t="str">
        <f>IF(Expenses!$G56&gt;0,IF(Expenses!$F56="Each Month",Expenses!$G56,IF(ISNUMBER(FIND(LEFT(C$2,3),Expenses!$F56)),Expenses!$G56,"")))</f>
        <v/>
      </c>
      <c r="D56" s="50" t="str">
        <f>IF(Expenses!$G56&gt;0,IF(Expenses!$F56="Each Month",Expenses!$G56,IF(ISNUMBER(FIND(LEFT(D$2,3),Expenses!$F56)),Expenses!$G56,"")))</f>
        <v/>
      </c>
      <c r="E56" s="50" t="str">
        <f>IF(Expenses!$G56&gt;0,IF(Expenses!$F56="Each Month",Expenses!$G56,IF(ISNUMBER(FIND(LEFT(E$2,3),Expenses!$F56)),Expenses!$G56,"")))</f>
        <v/>
      </c>
      <c r="F56" s="48" t="str">
        <f>IF(Expenses!$G56&gt;0,IF(Expenses!$F56="Each Month",Expenses!$G56,IF(ISNUMBER(FIND(LEFT(F$2,3),Expenses!$F56)),Expenses!$G56,"")))</f>
        <v/>
      </c>
      <c r="G56" s="48" t="str">
        <f>IF(Expenses!$G56&gt;0,IF(Expenses!$F56="Each Month",Expenses!$G56,IF(ISNUMBER(FIND(LEFT(G$2,3),Expenses!$F56)),Expenses!$G56,"")))</f>
        <v/>
      </c>
      <c r="H56" s="48" t="str">
        <f>IF(Expenses!$G56&gt;0,IF(Expenses!$F56="Each Month",Expenses!$G56,IF(ISNUMBER(FIND(LEFT(H$2,3),Expenses!$F56)),Expenses!$G56,"")))</f>
        <v/>
      </c>
      <c r="I56" s="48" t="str">
        <f>IF(Expenses!$G56&gt;0,IF(Expenses!$F56="Each Month",Expenses!$G56,IF(ISNUMBER(FIND(LEFT(I$2,3),Expenses!$F56)),Expenses!$G56,"")))</f>
        <v/>
      </c>
      <c r="J56" s="48" t="str">
        <f>IF(Expenses!$G56&gt;0,IF(Expenses!$F56="Each Month",Expenses!$G56,IF(ISNUMBER(FIND(LEFT(J$2,3),Expenses!$F56)),Expenses!$G56,"")))</f>
        <v/>
      </c>
      <c r="K56" s="48" t="str">
        <f>IF(Expenses!$G56&gt;0,IF(Expenses!$F56="Each Month",Expenses!$G56,IF(ISNUMBER(FIND(LEFT(K$2,3),Expenses!$F56)),Expenses!$G56,"")))</f>
        <v/>
      </c>
      <c r="L56" s="48" t="str">
        <f>IF(Expenses!$G56&gt;0,IF(Expenses!$F56="Each Month",Expenses!$G56,IF(ISNUMBER(FIND(LEFT(L$2,3),Expenses!$F56)),Expenses!$G56,"")))</f>
        <v/>
      </c>
      <c r="M56" s="48" t="str">
        <f>IF(Expenses!$G56&gt;0,IF(Expenses!$F56="Each Month",Expenses!$G56,IF(ISNUMBER(FIND(LEFT(M$2,3),Expenses!$F56)),Expenses!$G56,"")))</f>
        <v/>
      </c>
      <c r="N56" s="48" t="str">
        <f>IF(Expenses!$G56&gt;0,IF(Expenses!$F56="Each Month",Expenses!$G56,IF(ISNUMBER(FIND(LEFT(N$2,3),Expenses!$F56)),Expenses!$G56,"")))</f>
        <v/>
      </c>
      <c r="O56" s="57" t="str">
        <f>Expenses!C56</f>
        <v>Motor Vehicles/Travel</v>
      </c>
    </row>
    <row r="57" spans="2:15" ht="16.5" customHeight="1" x14ac:dyDescent="0.25">
      <c r="B57" s="49" t="str">
        <f>Expenses!B57</f>
        <v>Registration</v>
      </c>
      <c r="C57" s="50" t="str">
        <f>IF(Expenses!$G57&gt;0,IF(Expenses!$F57="Each Month",Expenses!$G57,IF(ISNUMBER(FIND(LEFT(C$2,3),Expenses!$F57)),Expenses!$G57,"")))</f>
        <v/>
      </c>
      <c r="D57" s="50" t="str">
        <f>IF(Expenses!$G57&gt;0,IF(Expenses!$F57="Each Month",Expenses!$G57,IF(ISNUMBER(FIND(LEFT(D$2,3),Expenses!$F57)),Expenses!$G57,"")))</f>
        <v/>
      </c>
      <c r="E57" s="50" t="str">
        <f>IF(Expenses!$G57&gt;0,IF(Expenses!$F57="Each Month",Expenses!$G57,IF(ISNUMBER(FIND(LEFT(E$2,3),Expenses!$F57)),Expenses!$G57,"")))</f>
        <v/>
      </c>
      <c r="F57" s="48" t="str">
        <f>IF(Expenses!$G57&gt;0,IF(Expenses!$F57="Each Month",Expenses!$G57,IF(ISNUMBER(FIND(LEFT(F$2,3),Expenses!$F57)),Expenses!$G57,"")))</f>
        <v/>
      </c>
      <c r="G57" s="48" t="str">
        <f>IF(Expenses!$G57&gt;0,IF(Expenses!$F57="Each Month",Expenses!$G57,IF(ISNUMBER(FIND(LEFT(G$2,3),Expenses!$F57)),Expenses!$G57,"")))</f>
        <v/>
      </c>
      <c r="H57" s="48" t="str">
        <f>IF(Expenses!$G57&gt;0,IF(Expenses!$F57="Each Month",Expenses!$G57,IF(ISNUMBER(FIND(LEFT(H$2,3),Expenses!$F57)),Expenses!$G57,"")))</f>
        <v/>
      </c>
      <c r="I57" s="48" t="str">
        <f>IF(Expenses!$G57&gt;0,IF(Expenses!$F57="Each Month",Expenses!$G57,IF(ISNUMBER(FIND(LEFT(I$2,3),Expenses!$F57)),Expenses!$G57,"")))</f>
        <v/>
      </c>
      <c r="J57" s="48" t="str">
        <f>IF(Expenses!$G57&gt;0,IF(Expenses!$F57="Each Month",Expenses!$G57,IF(ISNUMBER(FIND(LEFT(J$2,3),Expenses!$F57)),Expenses!$G57,"")))</f>
        <v/>
      </c>
      <c r="K57" s="48" t="str">
        <f>IF(Expenses!$G57&gt;0,IF(Expenses!$F57="Each Month",Expenses!$G57,IF(ISNUMBER(FIND(LEFT(K$2,3),Expenses!$F57)),Expenses!$G57,"")))</f>
        <v/>
      </c>
      <c r="L57" s="48" t="str">
        <f>IF(Expenses!$G57&gt;0,IF(Expenses!$F57="Each Month",Expenses!$G57,IF(ISNUMBER(FIND(LEFT(L$2,3),Expenses!$F57)),Expenses!$G57,"")))</f>
        <v/>
      </c>
      <c r="M57" s="48" t="str">
        <f>IF(Expenses!$G57&gt;0,IF(Expenses!$F57="Each Month",Expenses!$G57,IF(ISNUMBER(FIND(LEFT(M$2,3),Expenses!$F57)),Expenses!$G57,"")))</f>
        <v/>
      </c>
      <c r="N57" s="48" t="str">
        <f>IF(Expenses!$G57&gt;0,IF(Expenses!$F57="Each Month",Expenses!$G57,IF(ISNUMBER(FIND(LEFT(N$2,3),Expenses!$F57)),Expenses!$G57,"")))</f>
        <v/>
      </c>
      <c r="O57" s="57" t="str">
        <f>Expenses!C57</f>
        <v>Motor Vehicles/Travel</v>
      </c>
    </row>
    <row r="58" spans="2:15" ht="16.5" customHeight="1" x14ac:dyDescent="0.25">
      <c r="B58" s="49" t="str">
        <f>Expenses!B58</f>
        <v>Insurance</v>
      </c>
      <c r="C58" s="50" t="str">
        <f>IF(Expenses!$G58&gt;0,IF(Expenses!$F58="Each Month",Expenses!$G58,IF(ISNUMBER(FIND(LEFT(C$2,3),Expenses!$F58)),Expenses!$G58,"")))</f>
        <v/>
      </c>
      <c r="D58" s="50" t="str">
        <f>IF(Expenses!$G58&gt;0,IF(Expenses!$F58="Each Month",Expenses!$G58,IF(ISNUMBER(FIND(LEFT(D$2,3),Expenses!$F58)),Expenses!$G58,"")))</f>
        <v/>
      </c>
      <c r="E58" s="50" t="str">
        <f>IF(Expenses!$G58&gt;0,IF(Expenses!$F58="Each Month",Expenses!$G58,IF(ISNUMBER(FIND(LEFT(E$2,3),Expenses!$F58)),Expenses!$G58,"")))</f>
        <v/>
      </c>
      <c r="F58" s="48" t="str">
        <f>IF(Expenses!$G58&gt;0,IF(Expenses!$F58="Each Month",Expenses!$G58,IF(ISNUMBER(FIND(LEFT(F$2,3),Expenses!$F58)),Expenses!$G58,"")))</f>
        <v/>
      </c>
      <c r="G58" s="48" t="str">
        <f>IF(Expenses!$G58&gt;0,IF(Expenses!$F58="Each Month",Expenses!$G58,IF(ISNUMBER(FIND(LEFT(G$2,3),Expenses!$F58)),Expenses!$G58,"")))</f>
        <v/>
      </c>
      <c r="H58" s="48" t="str">
        <f>IF(Expenses!$G58&gt;0,IF(Expenses!$F58="Each Month",Expenses!$G58,IF(ISNUMBER(FIND(LEFT(H$2,3),Expenses!$F58)),Expenses!$G58,"")))</f>
        <v/>
      </c>
      <c r="I58" s="48" t="str">
        <f>IF(Expenses!$G58&gt;0,IF(Expenses!$F58="Each Month",Expenses!$G58,IF(ISNUMBER(FIND(LEFT(I$2,3),Expenses!$F58)),Expenses!$G58,"")))</f>
        <v/>
      </c>
      <c r="J58" s="48" t="str">
        <f>IF(Expenses!$G58&gt;0,IF(Expenses!$F58="Each Month",Expenses!$G58,IF(ISNUMBER(FIND(LEFT(J$2,3),Expenses!$F58)),Expenses!$G58,"")))</f>
        <v/>
      </c>
      <c r="K58" s="48" t="str">
        <f>IF(Expenses!$G58&gt;0,IF(Expenses!$F58="Each Month",Expenses!$G58,IF(ISNUMBER(FIND(LEFT(K$2,3),Expenses!$F58)),Expenses!$G58,"")))</f>
        <v/>
      </c>
      <c r="L58" s="48" t="str">
        <f>IF(Expenses!$G58&gt;0,IF(Expenses!$F58="Each Month",Expenses!$G58,IF(ISNUMBER(FIND(LEFT(L$2,3),Expenses!$F58)),Expenses!$G58,"")))</f>
        <v/>
      </c>
      <c r="M58" s="48" t="str">
        <f>IF(Expenses!$G58&gt;0,IF(Expenses!$F58="Each Month",Expenses!$G58,IF(ISNUMBER(FIND(LEFT(M$2,3),Expenses!$F58)),Expenses!$G58,"")))</f>
        <v/>
      </c>
      <c r="N58" s="48" t="str">
        <f>IF(Expenses!$G58&gt;0,IF(Expenses!$F58="Each Month",Expenses!$G58,IF(ISNUMBER(FIND(LEFT(N$2,3),Expenses!$F58)),Expenses!$G58,"")))</f>
        <v/>
      </c>
      <c r="O58" s="57" t="str">
        <f>Expenses!C58</f>
        <v>Motor Vehicles/Travel</v>
      </c>
    </row>
    <row r="59" spans="2:15" ht="16.5" customHeight="1" x14ac:dyDescent="0.25">
      <c r="B59" s="49" t="str">
        <f>Expenses!B59</f>
        <v>Repairs &amp; Servicing</v>
      </c>
      <c r="C59" s="50" t="str">
        <f>IF(Expenses!$G59&gt;0,IF(Expenses!$F59="Each Month",Expenses!$G59,IF(ISNUMBER(FIND(LEFT(C$2,3),Expenses!$F59)),Expenses!$G59,"")))</f>
        <v/>
      </c>
      <c r="D59" s="50" t="str">
        <f>IF(Expenses!$G59&gt;0,IF(Expenses!$F59="Each Month",Expenses!$G59,IF(ISNUMBER(FIND(LEFT(D$2,3),Expenses!$F59)),Expenses!$G59,"")))</f>
        <v/>
      </c>
      <c r="E59" s="50" t="str">
        <f>IF(Expenses!$G59&gt;0,IF(Expenses!$F59="Each Month",Expenses!$G59,IF(ISNUMBER(FIND(LEFT(E$2,3),Expenses!$F59)),Expenses!$G59,"")))</f>
        <v/>
      </c>
      <c r="F59" s="48" t="str">
        <f>IF(Expenses!$G59&gt;0,IF(Expenses!$F59="Each Month",Expenses!$G59,IF(ISNUMBER(FIND(LEFT(F$2,3),Expenses!$F59)),Expenses!$G59,"")))</f>
        <v/>
      </c>
      <c r="G59" s="48" t="str">
        <f>IF(Expenses!$G59&gt;0,IF(Expenses!$F59="Each Month",Expenses!$G59,IF(ISNUMBER(FIND(LEFT(G$2,3),Expenses!$F59)),Expenses!$G59,"")))</f>
        <v/>
      </c>
      <c r="H59" s="48" t="str">
        <f>IF(Expenses!$G59&gt;0,IF(Expenses!$F59="Each Month",Expenses!$G59,IF(ISNUMBER(FIND(LEFT(H$2,3),Expenses!$F59)),Expenses!$G59,"")))</f>
        <v/>
      </c>
      <c r="I59" s="48" t="str">
        <f>IF(Expenses!$G59&gt;0,IF(Expenses!$F59="Each Month",Expenses!$G59,IF(ISNUMBER(FIND(LEFT(I$2,3),Expenses!$F59)),Expenses!$G59,"")))</f>
        <v/>
      </c>
      <c r="J59" s="48" t="str">
        <f>IF(Expenses!$G59&gt;0,IF(Expenses!$F59="Each Month",Expenses!$G59,IF(ISNUMBER(FIND(LEFT(J$2,3),Expenses!$F59)),Expenses!$G59,"")))</f>
        <v/>
      </c>
      <c r="K59" s="48" t="str">
        <f>IF(Expenses!$G59&gt;0,IF(Expenses!$F59="Each Month",Expenses!$G59,IF(ISNUMBER(FIND(LEFT(K$2,3),Expenses!$F59)),Expenses!$G59,"")))</f>
        <v/>
      </c>
      <c r="L59" s="48" t="str">
        <f>IF(Expenses!$G59&gt;0,IF(Expenses!$F59="Each Month",Expenses!$G59,IF(ISNUMBER(FIND(LEFT(L$2,3),Expenses!$F59)),Expenses!$G59,"")))</f>
        <v/>
      </c>
      <c r="M59" s="48" t="str">
        <f>IF(Expenses!$G59&gt;0,IF(Expenses!$F59="Each Month",Expenses!$G59,IF(ISNUMBER(FIND(LEFT(M$2,3),Expenses!$F59)),Expenses!$G59,"")))</f>
        <v/>
      </c>
      <c r="N59" s="48" t="str">
        <f>IF(Expenses!$G59&gt;0,IF(Expenses!$F59="Each Month",Expenses!$G59,IF(ISNUMBER(FIND(LEFT(N$2,3),Expenses!$F59)),Expenses!$G59,"")))</f>
        <v/>
      </c>
      <c r="O59" s="57" t="str">
        <f>Expenses!C59</f>
        <v>Motor Vehicles/Travel</v>
      </c>
    </row>
    <row r="60" spans="2:15" ht="16.5" customHeight="1" x14ac:dyDescent="0.25">
      <c r="B60" s="49" t="str">
        <f>Expenses!B60</f>
        <v>Tolls</v>
      </c>
      <c r="C60" s="50" t="str">
        <f>IF(Expenses!$G60&gt;0,IF(Expenses!$F60="Each Month",Expenses!$G60,IF(ISNUMBER(FIND(LEFT(C$2,3),Expenses!$F60)),Expenses!$G60,"")))</f>
        <v/>
      </c>
      <c r="D60" s="50" t="str">
        <f>IF(Expenses!$G60&gt;0,IF(Expenses!$F60="Each Month",Expenses!$G60,IF(ISNUMBER(FIND(LEFT(D$2,3),Expenses!$F60)),Expenses!$G60,"")))</f>
        <v/>
      </c>
      <c r="E60" s="50" t="str">
        <f>IF(Expenses!$G60&gt;0,IF(Expenses!$F60="Each Month",Expenses!$G60,IF(ISNUMBER(FIND(LEFT(E$2,3),Expenses!$F60)),Expenses!$G60,"")))</f>
        <v/>
      </c>
      <c r="F60" s="48" t="str">
        <f>IF(Expenses!$G60&gt;0,IF(Expenses!$F60="Each Month",Expenses!$G60,IF(ISNUMBER(FIND(LEFT(F$2,3),Expenses!$F60)),Expenses!$G60,"")))</f>
        <v/>
      </c>
      <c r="G60" s="48" t="str">
        <f>IF(Expenses!$G60&gt;0,IF(Expenses!$F60="Each Month",Expenses!$G60,IF(ISNUMBER(FIND(LEFT(G$2,3),Expenses!$F60)),Expenses!$G60,"")))</f>
        <v/>
      </c>
      <c r="H60" s="48" t="str">
        <f>IF(Expenses!$G60&gt;0,IF(Expenses!$F60="Each Month",Expenses!$G60,IF(ISNUMBER(FIND(LEFT(H$2,3),Expenses!$F60)),Expenses!$G60,"")))</f>
        <v/>
      </c>
      <c r="I60" s="48" t="str">
        <f>IF(Expenses!$G60&gt;0,IF(Expenses!$F60="Each Month",Expenses!$G60,IF(ISNUMBER(FIND(LEFT(I$2,3),Expenses!$F60)),Expenses!$G60,"")))</f>
        <v/>
      </c>
      <c r="J60" s="48" t="str">
        <f>IF(Expenses!$G60&gt;0,IF(Expenses!$F60="Each Month",Expenses!$G60,IF(ISNUMBER(FIND(LEFT(J$2,3),Expenses!$F60)),Expenses!$G60,"")))</f>
        <v/>
      </c>
      <c r="K60" s="48" t="str">
        <f>IF(Expenses!$G60&gt;0,IF(Expenses!$F60="Each Month",Expenses!$G60,IF(ISNUMBER(FIND(LEFT(K$2,3),Expenses!$F60)),Expenses!$G60,"")))</f>
        <v/>
      </c>
      <c r="L60" s="48" t="str">
        <f>IF(Expenses!$G60&gt;0,IF(Expenses!$F60="Each Month",Expenses!$G60,IF(ISNUMBER(FIND(LEFT(L$2,3),Expenses!$F60)),Expenses!$G60,"")))</f>
        <v/>
      </c>
      <c r="M60" s="48" t="str">
        <f>IF(Expenses!$G60&gt;0,IF(Expenses!$F60="Each Month",Expenses!$G60,IF(ISNUMBER(FIND(LEFT(M$2,3),Expenses!$F60)),Expenses!$G60,"")))</f>
        <v/>
      </c>
      <c r="N60" s="48" t="str">
        <f>IF(Expenses!$G60&gt;0,IF(Expenses!$F60="Each Month",Expenses!$G60,IF(ISNUMBER(FIND(LEFT(N$2,3),Expenses!$F60)),Expenses!$G60,"")))</f>
        <v/>
      </c>
      <c r="O60" s="57" t="str">
        <f>Expenses!C60</f>
        <v>Motor Vehicles/Travel</v>
      </c>
    </row>
    <row r="61" spans="2:15" ht="16.5" customHeight="1" x14ac:dyDescent="0.25">
      <c r="B61" s="49" t="str">
        <f>Expenses!B61</f>
        <v>MyKi</v>
      </c>
      <c r="C61" s="50" t="str">
        <f>IF(Expenses!$G61&gt;0,IF(Expenses!$F61="Each Month",Expenses!$G61,IF(ISNUMBER(FIND(LEFT(C$2,3),Expenses!$F61)),Expenses!$G61,"")))</f>
        <v/>
      </c>
      <c r="D61" s="50" t="str">
        <f>IF(Expenses!$G61&gt;0,IF(Expenses!$F61="Each Month",Expenses!$G61,IF(ISNUMBER(FIND(LEFT(D$2,3),Expenses!$F61)),Expenses!$G61,"")))</f>
        <v/>
      </c>
      <c r="E61" s="50" t="str">
        <f>IF(Expenses!$G61&gt;0,IF(Expenses!$F61="Each Month",Expenses!$G61,IF(ISNUMBER(FIND(LEFT(E$2,3),Expenses!$F61)),Expenses!$G61,"")))</f>
        <v/>
      </c>
      <c r="F61" s="48" t="str">
        <f>IF(Expenses!$G61&gt;0,IF(Expenses!$F61="Each Month",Expenses!$G61,IF(ISNUMBER(FIND(LEFT(F$2,3),Expenses!$F61)),Expenses!$G61,"")))</f>
        <v/>
      </c>
      <c r="G61" s="48" t="str">
        <f>IF(Expenses!$G61&gt;0,IF(Expenses!$F61="Each Month",Expenses!$G61,IF(ISNUMBER(FIND(LEFT(G$2,3),Expenses!$F61)),Expenses!$G61,"")))</f>
        <v/>
      </c>
      <c r="H61" s="48" t="str">
        <f>IF(Expenses!$G61&gt;0,IF(Expenses!$F61="Each Month",Expenses!$G61,IF(ISNUMBER(FIND(LEFT(H$2,3),Expenses!$F61)),Expenses!$G61,"")))</f>
        <v/>
      </c>
      <c r="I61" s="48" t="str">
        <f>IF(Expenses!$G61&gt;0,IF(Expenses!$F61="Each Month",Expenses!$G61,IF(ISNUMBER(FIND(LEFT(I$2,3),Expenses!$F61)),Expenses!$G61,"")))</f>
        <v/>
      </c>
      <c r="J61" s="48" t="str">
        <f>IF(Expenses!$G61&gt;0,IF(Expenses!$F61="Each Month",Expenses!$G61,IF(ISNUMBER(FIND(LEFT(J$2,3),Expenses!$F61)),Expenses!$G61,"")))</f>
        <v/>
      </c>
      <c r="K61" s="48" t="str">
        <f>IF(Expenses!$G61&gt;0,IF(Expenses!$F61="Each Month",Expenses!$G61,IF(ISNUMBER(FIND(LEFT(K$2,3),Expenses!$F61)),Expenses!$G61,"")))</f>
        <v/>
      </c>
      <c r="L61" s="48" t="str">
        <f>IF(Expenses!$G61&gt;0,IF(Expenses!$F61="Each Month",Expenses!$G61,IF(ISNUMBER(FIND(LEFT(L$2,3),Expenses!$F61)),Expenses!$G61,"")))</f>
        <v/>
      </c>
      <c r="M61" s="48" t="str">
        <f>IF(Expenses!$G61&gt;0,IF(Expenses!$F61="Each Month",Expenses!$G61,IF(ISNUMBER(FIND(LEFT(M$2,3),Expenses!$F61)),Expenses!$G61,"")))</f>
        <v/>
      </c>
      <c r="N61" s="48" t="str">
        <f>IF(Expenses!$G61&gt;0,IF(Expenses!$F61="Each Month",Expenses!$G61,IF(ISNUMBER(FIND(LEFT(N$2,3),Expenses!$F61)),Expenses!$G61,"")))</f>
        <v/>
      </c>
      <c r="O61" s="57" t="str">
        <f>Expenses!C61</f>
        <v>Motor Vehicles/Travel</v>
      </c>
    </row>
    <row r="62" spans="2:15" ht="16.5" customHeight="1" x14ac:dyDescent="0.25">
      <c r="B62" s="49" t="str">
        <f>Expenses!B62</f>
        <v>Parking</v>
      </c>
      <c r="C62" s="50" t="str">
        <f>IF(Expenses!$G62&gt;0,IF(Expenses!$F62="Each Month",Expenses!$G62,IF(ISNUMBER(FIND(LEFT(C$2,3),Expenses!$F62)),Expenses!$G62,"")))</f>
        <v/>
      </c>
      <c r="D62" s="50" t="str">
        <f>IF(Expenses!$G62&gt;0,IF(Expenses!$F62="Each Month",Expenses!$G62,IF(ISNUMBER(FIND(LEFT(D$2,3),Expenses!$F62)),Expenses!$G62,"")))</f>
        <v/>
      </c>
      <c r="E62" s="50" t="str">
        <f>IF(Expenses!$G62&gt;0,IF(Expenses!$F62="Each Month",Expenses!$G62,IF(ISNUMBER(FIND(LEFT(E$2,3),Expenses!$F62)),Expenses!$G62,"")))</f>
        <v/>
      </c>
      <c r="F62" s="48" t="str">
        <f>IF(Expenses!$G62&gt;0,IF(Expenses!$F62="Each Month",Expenses!$G62,IF(ISNUMBER(FIND(LEFT(F$2,3),Expenses!$F62)),Expenses!$G62,"")))</f>
        <v/>
      </c>
      <c r="G62" s="48" t="str">
        <f>IF(Expenses!$G62&gt;0,IF(Expenses!$F62="Each Month",Expenses!$G62,IF(ISNUMBER(FIND(LEFT(G$2,3),Expenses!$F62)),Expenses!$G62,"")))</f>
        <v/>
      </c>
      <c r="H62" s="48" t="str">
        <f>IF(Expenses!$G62&gt;0,IF(Expenses!$F62="Each Month",Expenses!$G62,IF(ISNUMBER(FIND(LEFT(H$2,3),Expenses!$F62)),Expenses!$G62,"")))</f>
        <v/>
      </c>
      <c r="I62" s="48" t="str">
        <f>IF(Expenses!$G62&gt;0,IF(Expenses!$F62="Each Month",Expenses!$G62,IF(ISNUMBER(FIND(LEFT(I$2,3),Expenses!$F62)),Expenses!$G62,"")))</f>
        <v/>
      </c>
      <c r="J62" s="48" t="str">
        <f>IF(Expenses!$G62&gt;0,IF(Expenses!$F62="Each Month",Expenses!$G62,IF(ISNUMBER(FIND(LEFT(J$2,3),Expenses!$F62)),Expenses!$G62,"")))</f>
        <v/>
      </c>
      <c r="K62" s="48" t="str">
        <f>IF(Expenses!$G62&gt;0,IF(Expenses!$F62="Each Month",Expenses!$G62,IF(ISNUMBER(FIND(LEFT(K$2,3),Expenses!$F62)),Expenses!$G62,"")))</f>
        <v/>
      </c>
      <c r="L62" s="48" t="str">
        <f>IF(Expenses!$G62&gt;0,IF(Expenses!$F62="Each Month",Expenses!$G62,IF(ISNUMBER(FIND(LEFT(L$2,3),Expenses!$F62)),Expenses!$G62,"")))</f>
        <v/>
      </c>
      <c r="M62" s="48" t="str">
        <f>IF(Expenses!$G62&gt;0,IF(Expenses!$F62="Each Month",Expenses!$G62,IF(ISNUMBER(FIND(LEFT(M$2,3),Expenses!$F62)),Expenses!$G62,"")))</f>
        <v/>
      </c>
      <c r="N62" s="48" t="str">
        <f>IF(Expenses!$G62&gt;0,IF(Expenses!$F62="Each Month",Expenses!$G62,IF(ISNUMBER(FIND(LEFT(N$2,3),Expenses!$F62)),Expenses!$G62,"")))</f>
        <v/>
      </c>
      <c r="O62" s="57" t="str">
        <f>Expenses!C62</f>
        <v>Motor Vehicles/Travel</v>
      </c>
    </row>
    <row r="63" spans="2:15" ht="16.5" customHeight="1" x14ac:dyDescent="0.25">
      <c r="B63" s="49" t="str">
        <f>Expenses!B63</f>
        <v>Car Wash</v>
      </c>
      <c r="C63" s="50" t="str">
        <f>IF(Expenses!$G63&gt;0,IF(Expenses!$F63="Each Month",Expenses!$G63,IF(ISNUMBER(FIND(LEFT(C$2,3),Expenses!$F63)),Expenses!$G63,"")))</f>
        <v/>
      </c>
      <c r="D63" s="50" t="str">
        <f>IF(Expenses!$G63&gt;0,IF(Expenses!$F63="Each Month",Expenses!$G63,IF(ISNUMBER(FIND(LEFT(D$2,3),Expenses!$F63)),Expenses!$G63,"")))</f>
        <v/>
      </c>
      <c r="E63" s="50" t="str">
        <f>IF(Expenses!$G63&gt;0,IF(Expenses!$F63="Each Month",Expenses!$G63,IF(ISNUMBER(FIND(LEFT(E$2,3),Expenses!$F63)),Expenses!$G63,"")))</f>
        <v/>
      </c>
      <c r="F63" s="48" t="str">
        <f>IF(Expenses!$G63&gt;0,IF(Expenses!$F63="Each Month",Expenses!$G63,IF(ISNUMBER(FIND(LEFT(F$2,3),Expenses!$F63)),Expenses!$G63,"")))</f>
        <v/>
      </c>
      <c r="G63" s="48" t="str">
        <f>IF(Expenses!$G63&gt;0,IF(Expenses!$F63="Each Month",Expenses!$G63,IF(ISNUMBER(FIND(LEFT(G$2,3),Expenses!$F63)),Expenses!$G63,"")))</f>
        <v/>
      </c>
      <c r="H63" s="48" t="str">
        <f>IF(Expenses!$G63&gt;0,IF(Expenses!$F63="Each Month",Expenses!$G63,IF(ISNUMBER(FIND(LEFT(H$2,3),Expenses!$F63)),Expenses!$G63,"")))</f>
        <v/>
      </c>
      <c r="I63" s="48" t="str">
        <f>IF(Expenses!$G63&gt;0,IF(Expenses!$F63="Each Month",Expenses!$G63,IF(ISNUMBER(FIND(LEFT(I$2,3),Expenses!$F63)),Expenses!$G63,"")))</f>
        <v/>
      </c>
      <c r="J63" s="48" t="str">
        <f>IF(Expenses!$G63&gt;0,IF(Expenses!$F63="Each Month",Expenses!$G63,IF(ISNUMBER(FIND(LEFT(J$2,3),Expenses!$F63)),Expenses!$G63,"")))</f>
        <v/>
      </c>
      <c r="K63" s="48" t="str">
        <f>IF(Expenses!$G63&gt;0,IF(Expenses!$F63="Each Month",Expenses!$G63,IF(ISNUMBER(FIND(LEFT(K$2,3),Expenses!$F63)),Expenses!$G63,"")))</f>
        <v/>
      </c>
      <c r="L63" s="48" t="str">
        <f>IF(Expenses!$G63&gt;0,IF(Expenses!$F63="Each Month",Expenses!$G63,IF(ISNUMBER(FIND(LEFT(L$2,3),Expenses!$F63)),Expenses!$G63,"")))</f>
        <v/>
      </c>
      <c r="M63" s="48" t="str">
        <f>IF(Expenses!$G63&gt;0,IF(Expenses!$F63="Each Month",Expenses!$G63,IF(ISNUMBER(FIND(LEFT(M$2,3),Expenses!$F63)),Expenses!$G63,"")))</f>
        <v/>
      </c>
      <c r="N63" s="48" t="str">
        <f>IF(Expenses!$G63&gt;0,IF(Expenses!$F63="Each Month",Expenses!$G63,IF(ISNUMBER(FIND(LEFT(N$2,3),Expenses!$F63)),Expenses!$G63,"")))</f>
        <v/>
      </c>
      <c r="O63" s="57" t="str">
        <f>Expenses!C63</f>
        <v>Motor Vehicles/Travel</v>
      </c>
    </row>
    <row r="64" spans="2:15" ht="16.5" customHeight="1" x14ac:dyDescent="0.25">
      <c r="B64" s="49" t="str">
        <f>Expenses!B64</f>
        <v>Other</v>
      </c>
      <c r="C64" s="50" t="str">
        <f>IF(Expenses!$G64&gt;0,IF(Expenses!$F64="Each Month",Expenses!$G64,IF(ISNUMBER(FIND(LEFT(C$2,3),Expenses!$F64)),Expenses!$G64,"")))</f>
        <v/>
      </c>
      <c r="D64" s="50" t="str">
        <f>IF(Expenses!$G64&gt;0,IF(Expenses!$F64="Each Month",Expenses!$G64,IF(ISNUMBER(FIND(LEFT(D$2,3),Expenses!$F64)),Expenses!$G64,"")))</f>
        <v/>
      </c>
      <c r="E64" s="50" t="str">
        <f>IF(Expenses!$G64&gt;0,IF(Expenses!$F64="Each Month",Expenses!$G64,IF(ISNUMBER(FIND(LEFT(E$2,3),Expenses!$F64)),Expenses!$G64,"")))</f>
        <v/>
      </c>
      <c r="F64" s="48" t="str">
        <f>IF(Expenses!$G64&gt;0,IF(Expenses!$F64="Each Month",Expenses!$G64,IF(ISNUMBER(FIND(LEFT(F$2,3),Expenses!$F64)),Expenses!$G64,"")))</f>
        <v/>
      </c>
      <c r="G64" s="48" t="str">
        <f>IF(Expenses!$G64&gt;0,IF(Expenses!$F64="Each Month",Expenses!$G64,IF(ISNUMBER(FIND(LEFT(G$2,3),Expenses!$F64)),Expenses!$G64,"")))</f>
        <v/>
      </c>
      <c r="H64" s="48" t="str">
        <f>IF(Expenses!$G64&gt;0,IF(Expenses!$F64="Each Month",Expenses!$G64,IF(ISNUMBER(FIND(LEFT(H$2,3),Expenses!$F64)),Expenses!$G64,"")))</f>
        <v/>
      </c>
      <c r="I64" s="48" t="str">
        <f>IF(Expenses!$G64&gt;0,IF(Expenses!$F64="Each Month",Expenses!$G64,IF(ISNUMBER(FIND(LEFT(I$2,3),Expenses!$F64)),Expenses!$G64,"")))</f>
        <v/>
      </c>
      <c r="J64" s="48" t="str">
        <f>IF(Expenses!$G64&gt;0,IF(Expenses!$F64="Each Month",Expenses!$G64,IF(ISNUMBER(FIND(LEFT(J$2,3),Expenses!$F64)),Expenses!$G64,"")))</f>
        <v/>
      </c>
      <c r="K64" s="48" t="str">
        <f>IF(Expenses!$G64&gt;0,IF(Expenses!$F64="Each Month",Expenses!$G64,IF(ISNUMBER(FIND(LEFT(K$2,3),Expenses!$F64)),Expenses!$G64,"")))</f>
        <v/>
      </c>
      <c r="L64" s="48" t="str">
        <f>IF(Expenses!$G64&gt;0,IF(Expenses!$F64="Each Month",Expenses!$G64,IF(ISNUMBER(FIND(LEFT(L$2,3),Expenses!$F64)),Expenses!$G64,"")))</f>
        <v/>
      </c>
      <c r="M64" s="48" t="str">
        <f>IF(Expenses!$G64&gt;0,IF(Expenses!$F64="Each Month",Expenses!$G64,IF(ISNUMBER(FIND(LEFT(M$2,3),Expenses!$F64)),Expenses!$G64,"")))</f>
        <v/>
      </c>
      <c r="N64" s="48" t="str">
        <f>IF(Expenses!$G64&gt;0,IF(Expenses!$F64="Each Month",Expenses!$G64,IF(ISNUMBER(FIND(LEFT(N$2,3),Expenses!$F64)),Expenses!$G64,"")))</f>
        <v/>
      </c>
      <c r="O64" s="57" t="str">
        <f>Expenses!C64</f>
        <v>Motor Vehicles/Travel</v>
      </c>
    </row>
    <row r="65" spans="2:15" ht="16.5" customHeight="1" x14ac:dyDescent="0.25">
      <c r="B65" s="49" t="str">
        <f>Expenses!B65</f>
        <v>Other</v>
      </c>
      <c r="C65" s="50" t="str">
        <f>IF(Expenses!$G65&gt;0,IF(Expenses!$F65="Each Month",Expenses!$G65,IF(ISNUMBER(FIND(LEFT(C$2,3),Expenses!$F65)),Expenses!$G65,"")))</f>
        <v/>
      </c>
      <c r="D65" s="50" t="str">
        <f>IF(Expenses!$G65&gt;0,IF(Expenses!$F65="Each Month",Expenses!$G65,IF(ISNUMBER(FIND(LEFT(D$2,3),Expenses!$F65)),Expenses!$G65,"")))</f>
        <v/>
      </c>
      <c r="E65" s="50" t="str">
        <f>IF(Expenses!$G65&gt;0,IF(Expenses!$F65="Each Month",Expenses!$G65,IF(ISNUMBER(FIND(LEFT(E$2,3),Expenses!$F65)),Expenses!$G65,"")))</f>
        <v/>
      </c>
      <c r="F65" s="48" t="str">
        <f>IF(Expenses!$G65&gt;0,IF(Expenses!$F65="Each Month",Expenses!$G65,IF(ISNUMBER(FIND(LEFT(F$2,3),Expenses!$F65)),Expenses!$G65,"")))</f>
        <v/>
      </c>
      <c r="G65" s="48" t="str">
        <f>IF(Expenses!$G65&gt;0,IF(Expenses!$F65="Each Month",Expenses!$G65,IF(ISNUMBER(FIND(LEFT(G$2,3),Expenses!$F65)),Expenses!$G65,"")))</f>
        <v/>
      </c>
      <c r="H65" s="48" t="str">
        <f>IF(Expenses!$G65&gt;0,IF(Expenses!$F65="Each Month",Expenses!$G65,IF(ISNUMBER(FIND(LEFT(H$2,3),Expenses!$F65)),Expenses!$G65,"")))</f>
        <v/>
      </c>
      <c r="I65" s="48" t="str">
        <f>IF(Expenses!$G65&gt;0,IF(Expenses!$F65="Each Month",Expenses!$G65,IF(ISNUMBER(FIND(LEFT(I$2,3),Expenses!$F65)),Expenses!$G65,"")))</f>
        <v/>
      </c>
      <c r="J65" s="48" t="str">
        <f>IF(Expenses!$G65&gt;0,IF(Expenses!$F65="Each Month",Expenses!$G65,IF(ISNUMBER(FIND(LEFT(J$2,3),Expenses!$F65)),Expenses!$G65,"")))</f>
        <v/>
      </c>
      <c r="K65" s="48" t="str">
        <f>IF(Expenses!$G65&gt;0,IF(Expenses!$F65="Each Month",Expenses!$G65,IF(ISNUMBER(FIND(LEFT(K$2,3),Expenses!$F65)),Expenses!$G65,"")))</f>
        <v/>
      </c>
      <c r="L65" s="48" t="str">
        <f>IF(Expenses!$G65&gt;0,IF(Expenses!$F65="Each Month",Expenses!$G65,IF(ISNUMBER(FIND(LEFT(L$2,3),Expenses!$F65)),Expenses!$G65,"")))</f>
        <v/>
      </c>
      <c r="M65" s="48" t="str">
        <f>IF(Expenses!$G65&gt;0,IF(Expenses!$F65="Each Month",Expenses!$G65,IF(ISNUMBER(FIND(LEFT(M$2,3),Expenses!$F65)),Expenses!$G65,"")))</f>
        <v/>
      </c>
      <c r="N65" s="48" t="str">
        <f>IF(Expenses!$G65&gt;0,IF(Expenses!$F65="Each Month",Expenses!$G65,IF(ISNUMBER(FIND(LEFT(N$2,3),Expenses!$F65)),Expenses!$G65,"")))</f>
        <v/>
      </c>
      <c r="O65" s="57" t="str">
        <f>Expenses!C65</f>
        <v>Motor Vehicles/Travel</v>
      </c>
    </row>
    <row r="66" spans="2:15" ht="16.5" customHeight="1" x14ac:dyDescent="0.25">
      <c r="B66" s="49" t="str">
        <f>Expenses!B66</f>
        <v>Other</v>
      </c>
      <c r="C66" s="50" t="str">
        <f>IF(Expenses!$G66&gt;0,IF(Expenses!$F66="Each Month",Expenses!$G66,IF(ISNUMBER(FIND(LEFT(C$2,3),Expenses!$F66)),Expenses!$G66,"")))</f>
        <v/>
      </c>
      <c r="D66" s="50" t="str">
        <f>IF(Expenses!$G66&gt;0,IF(Expenses!$F66="Each Month",Expenses!$G66,IF(ISNUMBER(FIND(LEFT(D$2,3),Expenses!$F66)),Expenses!$G66,"")))</f>
        <v/>
      </c>
      <c r="E66" s="50" t="str">
        <f>IF(Expenses!$G66&gt;0,IF(Expenses!$F66="Each Month",Expenses!$G66,IF(ISNUMBER(FIND(LEFT(E$2,3),Expenses!$F66)),Expenses!$G66,"")))</f>
        <v/>
      </c>
      <c r="F66" s="48" t="str">
        <f>IF(Expenses!$G66&gt;0,IF(Expenses!$F66="Each Month",Expenses!$G66,IF(ISNUMBER(FIND(LEFT(F$2,3),Expenses!$F66)),Expenses!$G66,"")))</f>
        <v/>
      </c>
      <c r="G66" s="48" t="str">
        <f>IF(Expenses!$G66&gt;0,IF(Expenses!$F66="Each Month",Expenses!$G66,IF(ISNUMBER(FIND(LEFT(G$2,3),Expenses!$F66)),Expenses!$G66,"")))</f>
        <v/>
      </c>
      <c r="H66" s="48" t="str">
        <f>IF(Expenses!$G66&gt;0,IF(Expenses!$F66="Each Month",Expenses!$G66,IF(ISNUMBER(FIND(LEFT(H$2,3),Expenses!$F66)),Expenses!$G66,"")))</f>
        <v/>
      </c>
      <c r="I66" s="48" t="str">
        <f>IF(Expenses!$G66&gt;0,IF(Expenses!$F66="Each Month",Expenses!$G66,IF(ISNUMBER(FIND(LEFT(I$2,3),Expenses!$F66)),Expenses!$G66,"")))</f>
        <v/>
      </c>
      <c r="J66" s="48" t="str">
        <f>IF(Expenses!$G66&gt;0,IF(Expenses!$F66="Each Month",Expenses!$G66,IF(ISNUMBER(FIND(LEFT(J$2,3),Expenses!$F66)),Expenses!$G66,"")))</f>
        <v/>
      </c>
      <c r="K66" s="48" t="str">
        <f>IF(Expenses!$G66&gt;0,IF(Expenses!$F66="Each Month",Expenses!$G66,IF(ISNUMBER(FIND(LEFT(K$2,3),Expenses!$F66)),Expenses!$G66,"")))</f>
        <v/>
      </c>
      <c r="L66" s="48" t="str">
        <f>IF(Expenses!$G66&gt;0,IF(Expenses!$F66="Each Month",Expenses!$G66,IF(ISNUMBER(FIND(LEFT(L$2,3),Expenses!$F66)),Expenses!$G66,"")))</f>
        <v/>
      </c>
      <c r="M66" s="48" t="str">
        <f>IF(Expenses!$G66&gt;0,IF(Expenses!$F66="Each Month",Expenses!$G66,IF(ISNUMBER(FIND(LEFT(M$2,3),Expenses!$F66)),Expenses!$G66,"")))</f>
        <v/>
      </c>
      <c r="N66" s="48" t="str">
        <f>IF(Expenses!$G66&gt;0,IF(Expenses!$F66="Each Month",Expenses!$G66,IF(ISNUMBER(FIND(LEFT(N$2,3),Expenses!$F66)),Expenses!$G66,"")))</f>
        <v/>
      </c>
      <c r="O66" s="57" t="str">
        <f>Expenses!C66</f>
        <v>Motor Vehicles/Travel</v>
      </c>
    </row>
    <row r="67" spans="2:15" ht="16.5" customHeight="1" x14ac:dyDescent="0.25">
      <c r="B67" s="49" t="str">
        <f>Expenses!B67</f>
        <v>Vet</v>
      </c>
      <c r="C67" s="50" t="str">
        <f>IF(Expenses!$G67&gt;0,IF(Expenses!$F67="Each Month",Expenses!$G67,IF(ISNUMBER(FIND(LEFT(C$2,3),Expenses!$F67)),Expenses!$G67,"")))</f>
        <v/>
      </c>
      <c r="D67" s="50" t="str">
        <f>IF(Expenses!$G67&gt;0,IF(Expenses!$F67="Each Month",Expenses!$G67,IF(ISNUMBER(FIND(LEFT(D$2,3),Expenses!$F67)),Expenses!$G67,"")))</f>
        <v/>
      </c>
      <c r="E67" s="50" t="str">
        <f>IF(Expenses!$G67&gt;0,IF(Expenses!$F67="Each Month",Expenses!$G67,IF(ISNUMBER(FIND(LEFT(E$2,3),Expenses!$F67)),Expenses!$G67,"")))</f>
        <v/>
      </c>
      <c r="F67" s="48" t="str">
        <f>IF(Expenses!$G67&gt;0,IF(Expenses!$F67="Each Month",Expenses!$G67,IF(ISNUMBER(FIND(LEFT(F$2,3),Expenses!$F67)),Expenses!$G67,"")))</f>
        <v/>
      </c>
      <c r="G67" s="48" t="str">
        <f>IF(Expenses!$G67&gt;0,IF(Expenses!$F67="Each Month",Expenses!$G67,IF(ISNUMBER(FIND(LEFT(G$2,3),Expenses!$F67)),Expenses!$G67,"")))</f>
        <v/>
      </c>
      <c r="H67" s="48" t="str">
        <f>IF(Expenses!$G67&gt;0,IF(Expenses!$F67="Each Month",Expenses!$G67,IF(ISNUMBER(FIND(LEFT(H$2,3),Expenses!$F67)),Expenses!$G67,"")))</f>
        <v/>
      </c>
      <c r="I67" s="48" t="str">
        <f>IF(Expenses!$G67&gt;0,IF(Expenses!$F67="Each Month",Expenses!$G67,IF(ISNUMBER(FIND(LEFT(I$2,3),Expenses!$F67)),Expenses!$G67,"")))</f>
        <v/>
      </c>
      <c r="J67" s="48" t="str">
        <f>IF(Expenses!$G67&gt;0,IF(Expenses!$F67="Each Month",Expenses!$G67,IF(ISNUMBER(FIND(LEFT(J$2,3),Expenses!$F67)),Expenses!$G67,"")))</f>
        <v/>
      </c>
      <c r="K67" s="48" t="str">
        <f>IF(Expenses!$G67&gt;0,IF(Expenses!$F67="Each Month",Expenses!$G67,IF(ISNUMBER(FIND(LEFT(K$2,3),Expenses!$F67)),Expenses!$G67,"")))</f>
        <v/>
      </c>
      <c r="L67" s="48" t="str">
        <f>IF(Expenses!$G67&gt;0,IF(Expenses!$F67="Each Month",Expenses!$G67,IF(ISNUMBER(FIND(LEFT(L$2,3),Expenses!$F67)),Expenses!$G67,"")))</f>
        <v/>
      </c>
      <c r="M67" s="48" t="str">
        <f>IF(Expenses!$G67&gt;0,IF(Expenses!$F67="Each Month",Expenses!$G67,IF(ISNUMBER(FIND(LEFT(M$2,3),Expenses!$F67)),Expenses!$G67,"")))</f>
        <v/>
      </c>
      <c r="N67" s="48" t="str">
        <f>IF(Expenses!$G67&gt;0,IF(Expenses!$F67="Each Month",Expenses!$G67,IF(ISNUMBER(FIND(LEFT(N$2,3),Expenses!$F67)),Expenses!$G67,"")))</f>
        <v/>
      </c>
      <c r="O67" s="57" t="str">
        <f>Expenses!C67</f>
        <v>Pets</v>
      </c>
    </row>
    <row r="68" spans="2:15" ht="16.5" customHeight="1" x14ac:dyDescent="0.25">
      <c r="B68" s="49" t="str">
        <f>Expenses!B68</f>
        <v>Food</v>
      </c>
      <c r="C68" s="50" t="str">
        <f>IF(Expenses!$G68&gt;0,IF(Expenses!$F68="Each Month",Expenses!$G68,IF(ISNUMBER(FIND(LEFT(C$2,3),Expenses!$F68)),Expenses!$G68,"")))</f>
        <v/>
      </c>
      <c r="D68" s="50" t="str">
        <f>IF(Expenses!$G68&gt;0,IF(Expenses!$F68="Each Month",Expenses!$G68,IF(ISNUMBER(FIND(LEFT(D$2,3),Expenses!$F68)),Expenses!$G68,"")))</f>
        <v/>
      </c>
      <c r="E68" s="50" t="str">
        <f>IF(Expenses!$G68&gt;0,IF(Expenses!$F68="Each Month",Expenses!$G68,IF(ISNUMBER(FIND(LEFT(E$2,3),Expenses!$F68)),Expenses!$G68,"")))</f>
        <v/>
      </c>
      <c r="F68" s="48" t="str">
        <f>IF(Expenses!$G68&gt;0,IF(Expenses!$F68="Each Month",Expenses!$G68,IF(ISNUMBER(FIND(LEFT(F$2,3),Expenses!$F68)),Expenses!$G68,"")))</f>
        <v/>
      </c>
      <c r="G68" s="48" t="str">
        <f>IF(Expenses!$G68&gt;0,IF(Expenses!$F68="Each Month",Expenses!$G68,IF(ISNUMBER(FIND(LEFT(G$2,3),Expenses!$F68)),Expenses!$G68,"")))</f>
        <v/>
      </c>
      <c r="H68" s="48" t="str">
        <f>IF(Expenses!$G68&gt;0,IF(Expenses!$F68="Each Month",Expenses!$G68,IF(ISNUMBER(FIND(LEFT(H$2,3),Expenses!$F68)),Expenses!$G68,"")))</f>
        <v/>
      </c>
      <c r="I68" s="48" t="str">
        <f>IF(Expenses!$G68&gt;0,IF(Expenses!$F68="Each Month",Expenses!$G68,IF(ISNUMBER(FIND(LEFT(I$2,3),Expenses!$F68)),Expenses!$G68,"")))</f>
        <v/>
      </c>
      <c r="J68" s="48" t="str">
        <f>IF(Expenses!$G68&gt;0,IF(Expenses!$F68="Each Month",Expenses!$G68,IF(ISNUMBER(FIND(LEFT(J$2,3),Expenses!$F68)),Expenses!$G68,"")))</f>
        <v/>
      </c>
      <c r="K68" s="48" t="str">
        <f>IF(Expenses!$G68&gt;0,IF(Expenses!$F68="Each Month",Expenses!$G68,IF(ISNUMBER(FIND(LEFT(K$2,3),Expenses!$F68)),Expenses!$G68,"")))</f>
        <v/>
      </c>
      <c r="L68" s="48" t="str">
        <f>IF(Expenses!$G68&gt;0,IF(Expenses!$F68="Each Month",Expenses!$G68,IF(ISNUMBER(FIND(LEFT(L$2,3),Expenses!$F68)),Expenses!$G68,"")))</f>
        <v/>
      </c>
      <c r="M68" s="48" t="str">
        <f>IF(Expenses!$G68&gt;0,IF(Expenses!$F68="Each Month",Expenses!$G68,IF(ISNUMBER(FIND(LEFT(M$2,3),Expenses!$F68)),Expenses!$G68,"")))</f>
        <v/>
      </c>
      <c r="N68" s="48" t="str">
        <f>IF(Expenses!$G68&gt;0,IF(Expenses!$F68="Each Month",Expenses!$G68,IF(ISNUMBER(FIND(LEFT(N$2,3),Expenses!$F68)),Expenses!$G68,"")))</f>
        <v/>
      </c>
      <c r="O68" s="57" t="str">
        <f>Expenses!C68</f>
        <v>Pets</v>
      </c>
    </row>
    <row r="69" spans="2:15" ht="16.5" customHeight="1" x14ac:dyDescent="0.25">
      <c r="B69" s="49" t="str">
        <f>Expenses!B69</f>
        <v>Grooming</v>
      </c>
      <c r="C69" s="50" t="str">
        <f>IF(Expenses!$G69&gt;0,IF(Expenses!$F69="Each Month",Expenses!$G69,IF(ISNUMBER(FIND(LEFT(C$2,3),Expenses!$F69)),Expenses!$G69,"")))</f>
        <v/>
      </c>
      <c r="D69" s="50" t="str">
        <f>IF(Expenses!$G69&gt;0,IF(Expenses!$F69="Each Month",Expenses!$G69,IF(ISNUMBER(FIND(LEFT(D$2,3),Expenses!$F69)),Expenses!$G69,"")))</f>
        <v/>
      </c>
      <c r="E69" s="50" t="str">
        <f>IF(Expenses!$G69&gt;0,IF(Expenses!$F69="Each Month",Expenses!$G69,IF(ISNUMBER(FIND(LEFT(E$2,3),Expenses!$F69)),Expenses!$G69,"")))</f>
        <v/>
      </c>
      <c r="F69" s="48" t="str">
        <f>IF(Expenses!$G69&gt;0,IF(Expenses!$F69="Each Month",Expenses!$G69,IF(ISNUMBER(FIND(LEFT(F$2,3),Expenses!$F69)),Expenses!$G69,"")))</f>
        <v/>
      </c>
      <c r="G69" s="48" t="str">
        <f>IF(Expenses!$G69&gt;0,IF(Expenses!$F69="Each Month",Expenses!$G69,IF(ISNUMBER(FIND(LEFT(G$2,3),Expenses!$F69)),Expenses!$G69,"")))</f>
        <v/>
      </c>
      <c r="H69" s="48" t="str">
        <f>IF(Expenses!$G69&gt;0,IF(Expenses!$F69="Each Month",Expenses!$G69,IF(ISNUMBER(FIND(LEFT(H$2,3),Expenses!$F69)),Expenses!$G69,"")))</f>
        <v/>
      </c>
      <c r="I69" s="48" t="str">
        <f>IF(Expenses!$G69&gt;0,IF(Expenses!$F69="Each Month",Expenses!$G69,IF(ISNUMBER(FIND(LEFT(I$2,3),Expenses!$F69)),Expenses!$G69,"")))</f>
        <v/>
      </c>
      <c r="J69" s="48" t="str">
        <f>IF(Expenses!$G69&gt;0,IF(Expenses!$F69="Each Month",Expenses!$G69,IF(ISNUMBER(FIND(LEFT(J$2,3),Expenses!$F69)),Expenses!$G69,"")))</f>
        <v/>
      </c>
      <c r="K69" s="48" t="str">
        <f>IF(Expenses!$G69&gt;0,IF(Expenses!$F69="Each Month",Expenses!$G69,IF(ISNUMBER(FIND(LEFT(K$2,3),Expenses!$F69)),Expenses!$G69,"")))</f>
        <v/>
      </c>
      <c r="L69" s="48" t="str">
        <f>IF(Expenses!$G69&gt;0,IF(Expenses!$F69="Each Month",Expenses!$G69,IF(ISNUMBER(FIND(LEFT(L$2,3),Expenses!$F69)),Expenses!$G69,"")))</f>
        <v/>
      </c>
      <c r="M69" s="48" t="str">
        <f>IF(Expenses!$G69&gt;0,IF(Expenses!$F69="Each Month",Expenses!$G69,IF(ISNUMBER(FIND(LEFT(M$2,3),Expenses!$F69)),Expenses!$G69,"")))</f>
        <v/>
      </c>
      <c r="N69" s="48" t="str">
        <f>IF(Expenses!$G69&gt;0,IF(Expenses!$F69="Each Month",Expenses!$G69,IF(ISNUMBER(FIND(LEFT(N$2,3),Expenses!$F69)),Expenses!$G69,"")))</f>
        <v/>
      </c>
      <c r="O69" s="57" t="str">
        <f>Expenses!C69</f>
        <v>Pets</v>
      </c>
    </row>
    <row r="70" spans="2:15" ht="16.5" customHeight="1" x14ac:dyDescent="0.25">
      <c r="B70" s="49" t="str">
        <f>Expenses!B70</f>
        <v>Insurance</v>
      </c>
      <c r="C70" s="50" t="str">
        <f>IF(Expenses!$G70&gt;0,IF(Expenses!$F70="Each Month",Expenses!$G70,IF(ISNUMBER(FIND(LEFT(C$2,3),Expenses!$F70)),Expenses!$G70,"")))</f>
        <v/>
      </c>
      <c r="D70" s="50" t="str">
        <f>IF(Expenses!$G70&gt;0,IF(Expenses!$F70="Each Month",Expenses!$G70,IF(ISNUMBER(FIND(LEFT(D$2,3),Expenses!$F70)),Expenses!$G70,"")))</f>
        <v/>
      </c>
      <c r="E70" s="50" t="str">
        <f>IF(Expenses!$G70&gt;0,IF(Expenses!$F70="Each Month",Expenses!$G70,IF(ISNUMBER(FIND(LEFT(E$2,3),Expenses!$F70)),Expenses!$G70,"")))</f>
        <v/>
      </c>
      <c r="F70" s="48" t="str">
        <f>IF(Expenses!$G70&gt;0,IF(Expenses!$F70="Each Month",Expenses!$G70,IF(ISNUMBER(FIND(LEFT(F$2,3),Expenses!$F70)),Expenses!$G70,"")))</f>
        <v/>
      </c>
      <c r="G70" s="48" t="str">
        <f>IF(Expenses!$G70&gt;0,IF(Expenses!$F70="Each Month",Expenses!$G70,IF(ISNUMBER(FIND(LEFT(G$2,3),Expenses!$F70)),Expenses!$G70,"")))</f>
        <v/>
      </c>
      <c r="H70" s="48" t="str">
        <f>IF(Expenses!$G70&gt;0,IF(Expenses!$F70="Each Month",Expenses!$G70,IF(ISNUMBER(FIND(LEFT(H$2,3),Expenses!$F70)),Expenses!$G70,"")))</f>
        <v/>
      </c>
      <c r="I70" s="48" t="str">
        <f>IF(Expenses!$G70&gt;0,IF(Expenses!$F70="Each Month",Expenses!$G70,IF(ISNUMBER(FIND(LEFT(I$2,3),Expenses!$F70)),Expenses!$G70,"")))</f>
        <v/>
      </c>
      <c r="J70" s="48" t="str">
        <f>IF(Expenses!$G70&gt;0,IF(Expenses!$F70="Each Month",Expenses!$G70,IF(ISNUMBER(FIND(LEFT(J$2,3),Expenses!$F70)),Expenses!$G70,"")))</f>
        <v/>
      </c>
      <c r="K70" s="48" t="str">
        <f>IF(Expenses!$G70&gt;0,IF(Expenses!$F70="Each Month",Expenses!$G70,IF(ISNUMBER(FIND(LEFT(K$2,3),Expenses!$F70)),Expenses!$G70,"")))</f>
        <v/>
      </c>
      <c r="L70" s="48" t="str">
        <f>IF(Expenses!$G70&gt;0,IF(Expenses!$F70="Each Month",Expenses!$G70,IF(ISNUMBER(FIND(LEFT(L$2,3),Expenses!$F70)),Expenses!$G70,"")))</f>
        <v/>
      </c>
      <c r="M70" s="48" t="str">
        <f>IF(Expenses!$G70&gt;0,IF(Expenses!$F70="Each Month",Expenses!$G70,IF(ISNUMBER(FIND(LEFT(M$2,3),Expenses!$F70)),Expenses!$G70,"")))</f>
        <v/>
      </c>
      <c r="N70" s="48" t="str">
        <f>IF(Expenses!$G70&gt;0,IF(Expenses!$F70="Each Month",Expenses!$G70,IF(ISNUMBER(FIND(LEFT(N$2,3),Expenses!$F70)),Expenses!$G70,"")))</f>
        <v/>
      </c>
      <c r="O70" s="57" t="str">
        <f>Expenses!C70</f>
        <v>Pets</v>
      </c>
    </row>
    <row r="71" spans="2:15" ht="16.5" customHeight="1" x14ac:dyDescent="0.25">
      <c r="B71" s="49" t="str">
        <f>Expenses!B71</f>
        <v>Other</v>
      </c>
      <c r="C71" s="50" t="str">
        <f>IF(Expenses!$G71&gt;0,IF(Expenses!$F71="Each Month",Expenses!$G71,IF(ISNUMBER(FIND(LEFT(C$2,3),Expenses!$F71)),Expenses!$G71,"")))</f>
        <v/>
      </c>
      <c r="D71" s="50" t="str">
        <f>IF(Expenses!$G71&gt;0,IF(Expenses!$F71="Each Month",Expenses!$G71,IF(ISNUMBER(FIND(LEFT(D$2,3),Expenses!$F71)),Expenses!$G71,"")))</f>
        <v/>
      </c>
      <c r="E71" s="50" t="str">
        <f>IF(Expenses!$G71&gt;0,IF(Expenses!$F71="Each Month",Expenses!$G71,IF(ISNUMBER(FIND(LEFT(E$2,3),Expenses!$F71)),Expenses!$G71,"")))</f>
        <v/>
      </c>
      <c r="F71" s="48" t="str">
        <f>IF(Expenses!$G71&gt;0,IF(Expenses!$F71="Each Month",Expenses!$G71,IF(ISNUMBER(FIND(LEFT(F$2,3),Expenses!$F71)),Expenses!$G71,"")))</f>
        <v/>
      </c>
      <c r="G71" s="48" t="str">
        <f>IF(Expenses!$G71&gt;0,IF(Expenses!$F71="Each Month",Expenses!$G71,IF(ISNUMBER(FIND(LEFT(G$2,3),Expenses!$F71)),Expenses!$G71,"")))</f>
        <v/>
      </c>
      <c r="H71" s="48" t="str">
        <f>IF(Expenses!$G71&gt;0,IF(Expenses!$F71="Each Month",Expenses!$G71,IF(ISNUMBER(FIND(LEFT(H$2,3),Expenses!$F71)),Expenses!$G71,"")))</f>
        <v/>
      </c>
      <c r="I71" s="48" t="str">
        <f>IF(Expenses!$G71&gt;0,IF(Expenses!$F71="Each Month",Expenses!$G71,IF(ISNUMBER(FIND(LEFT(I$2,3),Expenses!$F71)),Expenses!$G71,"")))</f>
        <v/>
      </c>
      <c r="J71" s="48" t="str">
        <f>IF(Expenses!$G71&gt;0,IF(Expenses!$F71="Each Month",Expenses!$G71,IF(ISNUMBER(FIND(LEFT(J$2,3),Expenses!$F71)),Expenses!$G71,"")))</f>
        <v/>
      </c>
      <c r="K71" s="48" t="str">
        <f>IF(Expenses!$G71&gt;0,IF(Expenses!$F71="Each Month",Expenses!$G71,IF(ISNUMBER(FIND(LEFT(K$2,3),Expenses!$F71)),Expenses!$G71,"")))</f>
        <v/>
      </c>
      <c r="L71" s="48" t="str">
        <f>IF(Expenses!$G71&gt;0,IF(Expenses!$F71="Each Month",Expenses!$G71,IF(ISNUMBER(FIND(LEFT(L$2,3),Expenses!$F71)),Expenses!$G71,"")))</f>
        <v/>
      </c>
      <c r="M71" s="48" t="str">
        <f>IF(Expenses!$G71&gt;0,IF(Expenses!$F71="Each Month",Expenses!$G71,IF(ISNUMBER(FIND(LEFT(M$2,3),Expenses!$F71)),Expenses!$G71,"")))</f>
        <v/>
      </c>
      <c r="N71" s="48" t="str">
        <f>IF(Expenses!$G71&gt;0,IF(Expenses!$F71="Each Month",Expenses!$G71,IF(ISNUMBER(FIND(LEFT(N$2,3),Expenses!$F71)),Expenses!$G71,"")))</f>
        <v/>
      </c>
      <c r="O71" s="57" t="str">
        <f>Expenses!C71</f>
        <v>Pets</v>
      </c>
    </row>
    <row r="72" spans="2:15" ht="16.5" customHeight="1" x14ac:dyDescent="0.25">
      <c r="B72" s="49" t="str">
        <f>Expenses!B72</f>
        <v>Other</v>
      </c>
      <c r="C72" s="50" t="str">
        <f>IF(Expenses!$G72&gt;0,IF(Expenses!$F72="Each Month",Expenses!$G72,IF(ISNUMBER(FIND(LEFT(C$2,3),Expenses!$F72)),Expenses!$G72,"")))</f>
        <v/>
      </c>
      <c r="D72" s="50" t="str">
        <f>IF(Expenses!$G72&gt;0,IF(Expenses!$F72="Each Month",Expenses!$G72,IF(ISNUMBER(FIND(LEFT(D$2,3),Expenses!$F72)),Expenses!$G72,"")))</f>
        <v/>
      </c>
      <c r="E72" s="50" t="str">
        <f>IF(Expenses!$G72&gt;0,IF(Expenses!$F72="Each Month",Expenses!$G72,IF(ISNUMBER(FIND(LEFT(E$2,3),Expenses!$F72)),Expenses!$G72,"")))</f>
        <v/>
      </c>
      <c r="F72" s="48" t="str">
        <f>IF(Expenses!$G72&gt;0,IF(Expenses!$F72="Each Month",Expenses!$G72,IF(ISNUMBER(FIND(LEFT(F$2,3),Expenses!$F72)),Expenses!$G72,"")))</f>
        <v/>
      </c>
      <c r="G72" s="48" t="str">
        <f>IF(Expenses!$G72&gt;0,IF(Expenses!$F72="Each Month",Expenses!$G72,IF(ISNUMBER(FIND(LEFT(G$2,3),Expenses!$F72)),Expenses!$G72,"")))</f>
        <v/>
      </c>
      <c r="H72" s="48" t="str">
        <f>IF(Expenses!$G72&gt;0,IF(Expenses!$F72="Each Month",Expenses!$G72,IF(ISNUMBER(FIND(LEFT(H$2,3),Expenses!$F72)),Expenses!$G72,"")))</f>
        <v/>
      </c>
      <c r="I72" s="48" t="str">
        <f>IF(Expenses!$G72&gt;0,IF(Expenses!$F72="Each Month",Expenses!$G72,IF(ISNUMBER(FIND(LEFT(I$2,3),Expenses!$F72)),Expenses!$G72,"")))</f>
        <v/>
      </c>
      <c r="J72" s="48" t="str">
        <f>IF(Expenses!$G72&gt;0,IF(Expenses!$F72="Each Month",Expenses!$G72,IF(ISNUMBER(FIND(LEFT(J$2,3),Expenses!$F72)),Expenses!$G72,"")))</f>
        <v/>
      </c>
      <c r="K72" s="48" t="str">
        <f>IF(Expenses!$G72&gt;0,IF(Expenses!$F72="Each Month",Expenses!$G72,IF(ISNUMBER(FIND(LEFT(K$2,3),Expenses!$F72)),Expenses!$G72,"")))</f>
        <v/>
      </c>
      <c r="L72" s="48" t="str">
        <f>IF(Expenses!$G72&gt;0,IF(Expenses!$F72="Each Month",Expenses!$G72,IF(ISNUMBER(FIND(LEFT(L$2,3),Expenses!$F72)),Expenses!$G72,"")))</f>
        <v/>
      </c>
      <c r="M72" s="48" t="str">
        <f>IF(Expenses!$G72&gt;0,IF(Expenses!$F72="Each Month",Expenses!$G72,IF(ISNUMBER(FIND(LEFT(M$2,3),Expenses!$F72)),Expenses!$G72,"")))</f>
        <v/>
      </c>
      <c r="N72" s="48" t="str">
        <f>IF(Expenses!$G72&gt;0,IF(Expenses!$F72="Each Month",Expenses!$G72,IF(ISNUMBER(FIND(LEFT(N$2,3),Expenses!$F72)),Expenses!$G72,"")))</f>
        <v/>
      </c>
      <c r="O72" s="57" t="str">
        <f>Expenses!C72</f>
        <v>Pets</v>
      </c>
    </row>
    <row r="73" spans="2:15" ht="16.5" customHeight="1" x14ac:dyDescent="0.25">
      <c r="B73" s="49" t="str">
        <f>Expenses!B73</f>
        <v>Other</v>
      </c>
      <c r="C73" s="50" t="str">
        <f>IF(Expenses!$G73&gt;0,IF(Expenses!$F73="Each Month",Expenses!$G73,IF(ISNUMBER(FIND(LEFT(C$2,3),Expenses!$F73)),Expenses!$G73,"")))</f>
        <v/>
      </c>
      <c r="D73" s="50" t="str">
        <f>IF(Expenses!$G73&gt;0,IF(Expenses!$F73="Each Month",Expenses!$G73,IF(ISNUMBER(FIND(LEFT(D$2,3),Expenses!$F73)),Expenses!$G73,"")))</f>
        <v/>
      </c>
      <c r="E73" s="50" t="str">
        <f>IF(Expenses!$G73&gt;0,IF(Expenses!$F73="Each Month",Expenses!$G73,IF(ISNUMBER(FIND(LEFT(E$2,3),Expenses!$F73)),Expenses!$G73,"")))</f>
        <v/>
      </c>
      <c r="F73" s="48" t="str">
        <f>IF(Expenses!$G73&gt;0,IF(Expenses!$F73="Each Month",Expenses!$G73,IF(ISNUMBER(FIND(LEFT(F$2,3),Expenses!$F73)),Expenses!$G73,"")))</f>
        <v/>
      </c>
      <c r="G73" s="48" t="str">
        <f>IF(Expenses!$G73&gt;0,IF(Expenses!$F73="Each Month",Expenses!$G73,IF(ISNUMBER(FIND(LEFT(G$2,3),Expenses!$F73)),Expenses!$G73,"")))</f>
        <v/>
      </c>
      <c r="H73" s="48" t="str">
        <f>IF(Expenses!$G73&gt;0,IF(Expenses!$F73="Each Month",Expenses!$G73,IF(ISNUMBER(FIND(LEFT(H$2,3),Expenses!$F73)),Expenses!$G73,"")))</f>
        <v/>
      </c>
      <c r="I73" s="48" t="str">
        <f>IF(Expenses!$G73&gt;0,IF(Expenses!$F73="Each Month",Expenses!$G73,IF(ISNUMBER(FIND(LEFT(I$2,3),Expenses!$F73)),Expenses!$G73,"")))</f>
        <v/>
      </c>
      <c r="J73" s="48" t="str">
        <f>IF(Expenses!$G73&gt;0,IF(Expenses!$F73="Each Month",Expenses!$G73,IF(ISNUMBER(FIND(LEFT(J$2,3),Expenses!$F73)),Expenses!$G73,"")))</f>
        <v/>
      </c>
      <c r="K73" s="48" t="str">
        <f>IF(Expenses!$G73&gt;0,IF(Expenses!$F73="Each Month",Expenses!$G73,IF(ISNUMBER(FIND(LEFT(K$2,3),Expenses!$F73)),Expenses!$G73,"")))</f>
        <v/>
      </c>
      <c r="L73" s="48" t="str">
        <f>IF(Expenses!$G73&gt;0,IF(Expenses!$F73="Each Month",Expenses!$G73,IF(ISNUMBER(FIND(LEFT(L$2,3),Expenses!$F73)),Expenses!$G73,"")))</f>
        <v/>
      </c>
      <c r="M73" s="48" t="str">
        <f>IF(Expenses!$G73&gt;0,IF(Expenses!$F73="Each Month",Expenses!$G73,IF(ISNUMBER(FIND(LEFT(M$2,3),Expenses!$F73)),Expenses!$G73,"")))</f>
        <v/>
      </c>
      <c r="N73" s="48" t="str">
        <f>IF(Expenses!$G73&gt;0,IF(Expenses!$F73="Each Month",Expenses!$G73,IF(ISNUMBER(FIND(LEFT(N$2,3),Expenses!$F73)),Expenses!$G73,"")))</f>
        <v/>
      </c>
      <c r="O73" s="57" t="str">
        <f>Expenses!C73</f>
        <v>Pets</v>
      </c>
    </row>
    <row r="74" spans="2:15" ht="16.5" customHeight="1" x14ac:dyDescent="0.25">
      <c r="B74" s="49" t="str">
        <f>Expenses!B74</f>
        <v>Donations</v>
      </c>
      <c r="C74" s="50" t="str">
        <f>IF(Expenses!$G74&gt;0,IF(Expenses!$F74="Each Month",Expenses!$G74,IF(ISNUMBER(FIND(LEFT(C$2,3),Expenses!$F74)),Expenses!$G74,"")))</f>
        <v/>
      </c>
      <c r="D74" s="50" t="str">
        <f>IF(Expenses!$G74&gt;0,IF(Expenses!$F74="Each Month",Expenses!$G74,IF(ISNUMBER(FIND(LEFT(D$2,3),Expenses!$F74)),Expenses!$G74,"")))</f>
        <v/>
      </c>
      <c r="E74" s="50" t="str">
        <f>IF(Expenses!$G74&gt;0,IF(Expenses!$F74="Each Month",Expenses!$G74,IF(ISNUMBER(FIND(LEFT(E$2,3),Expenses!$F74)),Expenses!$G74,"")))</f>
        <v/>
      </c>
      <c r="F74" s="48" t="str">
        <f>IF(Expenses!$G74&gt;0,IF(Expenses!$F74="Each Month",Expenses!$G74,IF(ISNUMBER(FIND(LEFT(F$2,3),Expenses!$F74)),Expenses!$G74,"")))</f>
        <v/>
      </c>
      <c r="G74" s="48" t="str">
        <f>IF(Expenses!$G74&gt;0,IF(Expenses!$F74="Each Month",Expenses!$G74,IF(ISNUMBER(FIND(LEFT(G$2,3),Expenses!$F74)),Expenses!$G74,"")))</f>
        <v/>
      </c>
      <c r="H74" s="48" t="str">
        <f>IF(Expenses!$G74&gt;0,IF(Expenses!$F74="Each Month",Expenses!$G74,IF(ISNUMBER(FIND(LEFT(H$2,3),Expenses!$F74)),Expenses!$G74,"")))</f>
        <v/>
      </c>
      <c r="I74" s="48" t="str">
        <f>IF(Expenses!$G74&gt;0,IF(Expenses!$F74="Each Month",Expenses!$G74,IF(ISNUMBER(FIND(LEFT(I$2,3),Expenses!$F74)),Expenses!$G74,"")))</f>
        <v/>
      </c>
      <c r="J74" s="48" t="str">
        <f>IF(Expenses!$G74&gt;0,IF(Expenses!$F74="Each Month",Expenses!$G74,IF(ISNUMBER(FIND(LEFT(J$2,3),Expenses!$F74)),Expenses!$G74,"")))</f>
        <v/>
      </c>
      <c r="K74" s="48" t="str">
        <f>IF(Expenses!$G74&gt;0,IF(Expenses!$F74="Each Month",Expenses!$G74,IF(ISNUMBER(FIND(LEFT(K$2,3),Expenses!$F74)),Expenses!$G74,"")))</f>
        <v/>
      </c>
      <c r="L74" s="48" t="str">
        <f>IF(Expenses!$G74&gt;0,IF(Expenses!$F74="Each Month",Expenses!$G74,IF(ISNUMBER(FIND(LEFT(L$2,3),Expenses!$F74)),Expenses!$G74,"")))</f>
        <v/>
      </c>
      <c r="M74" s="48" t="str">
        <f>IF(Expenses!$G74&gt;0,IF(Expenses!$F74="Each Month",Expenses!$G74,IF(ISNUMBER(FIND(LEFT(M$2,3),Expenses!$F74)),Expenses!$G74,"")))</f>
        <v/>
      </c>
      <c r="N74" s="48" t="str">
        <f>IF(Expenses!$G74&gt;0,IF(Expenses!$F74="Each Month",Expenses!$G74,IF(ISNUMBER(FIND(LEFT(N$2,3),Expenses!$F74)),Expenses!$G74,"")))</f>
        <v/>
      </c>
      <c r="O74" s="57" t="str">
        <f>Expenses!C74</f>
        <v>Gifts &amp; Donations</v>
      </c>
    </row>
    <row r="75" spans="2:15" ht="16.5" customHeight="1" x14ac:dyDescent="0.25">
      <c r="B75" s="49" t="str">
        <f>Expenses!B75</f>
        <v>Gifts for Family</v>
      </c>
      <c r="C75" s="50" t="str">
        <f>IF(Expenses!$G75&gt;0,IF(Expenses!$F75="Each Month",Expenses!$G75,IF(ISNUMBER(FIND(LEFT(C$2,3),Expenses!$F75)),Expenses!$G75,"")))</f>
        <v/>
      </c>
      <c r="D75" s="50" t="str">
        <f>IF(Expenses!$G75&gt;0,IF(Expenses!$F75="Each Month",Expenses!$G75,IF(ISNUMBER(FIND(LEFT(D$2,3),Expenses!$F75)),Expenses!$G75,"")))</f>
        <v/>
      </c>
      <c r="E75" s="50" t="str">
        <f>IF(Expenses!$G75&gt;0,IF(Expenses!$F75="Each Month",Expenses!$G75,IF(ISNUMBER(FIND(LEFT(E$2,3),Expenses!$F75)),Expenses!$G75,"")))</f>
        <v/>
      </c>
      <c r="F75" s="48" t="str">
        <f>IF(Expenses!$G75&gt;0,IF(Expenses!$F75="Each Month",Expenses!$G75,IF(ISNUMBER(FIND(LEFT(F$2,3),Expenses!$F75)),Expenses!$G75,"")))</f>
        <v/>
      </c>
      <c r="G75" s="48" t="str">
        <f>IF(Expenses!$G75&gt;0,IF(Expenses!$F75="Each Month",Expenses!$G75,IF(ISNUMBER(FIND(LEFT(G$2,3),Expenses!$F75)),Expenses!$G75,"")))</f>
        <v/>
      </c>
      <c r="H75" s="48" t="str">
        <f>IF(Expenses!$G75&gt;0,IF(Expenses!$F75="Each Month",Expenses!$G75,IF(ISNUMBER(FIND(LEFT(H$2,3),Expenses!$F75)),Expenses!$G75,"")))</f>
        <v/>
      </c>
      <c r="I75" s="48" t="str">
        <f>IF(Expenses!$G75&gt;0,IF(Expenses!$F75="Each Month",Expenses!$G75,IF(ISNUMBER(FIND(LEFT(I$2,3),Expenses!$F75)),Expenses!$G75,"")))</f>
        <v/>
      </c>
      <c r="J75" s="48" t="str">
        <f>IF(Expenses!$G75&gt;0,IF(Expenses!$F75="Each Month",Expenses!$G75,IF(ISNUMBER(FIND(LEFT(J$2,3),Expenses!$F75)),Expenses!$G75,"")))</f>
        <v/>
      </c>
      <c r="K75" s="48" t="str">
        <f>IF(Expenses!$G75&gt;0,IF(Expenses!$F75="Each Month",Expenses!$G75,IF(ISNUMBER(FIND(LEFT(K$2,3),Expenses!$F75)),Expenses!$G75,"")))</f>
        <v/>
      </c>
      <c r="L75" s="48" t="str">
        <f>IF(Expenses!$G75&gt;0,IF(Expenses!$F75="Each Month",Expenses!$G75,IF(ISNUMBER(FIND(LEFT(L$2,3),Expenses!$F75)),Expenses!$G75,"")))</f>
        <v/>
      </c>
      <c r="M75" s="48" t="str">
        <f>IF(Expenses!$G75&gt;0,IF(Expenses!$F75="Each Month",Expenses!$G75,IF(ISNUMBER(FIND(LEFT(M$2,3),Expenses!$F75)),Expenses!$G75,"")))</f>
        <v/>
      </c>
      <c r="N75" s="48" t="str">
        <f>IF(Expenses!$G75&gt;0,IF(Expenses!$F75="Each Month",Expenses!$G75,IF(ISNUMBER(FIND(LEFT(N$2,3),Expenses!$F75)),Expenses!$G75,"")))</f>
        <v/>
      </c>
      <c r="O75" s="57" t="str">
        <f>Expenses!C75</f>
        <v>Gifts &amp; Donations</v>
      </c>
    </row>
    <row r="76" spans="2:15" ht="16.5" customHeight="1" x14ac:dyDescent="0.25">
      <c r="B76" s="49" t="str">
        <f>Expenses!B76</f>
        <v>Gifts for Others</v>
      </c>
      <c r="C76" s="50" t="str">
        <f>IF(Expenses!$G76&gt;0,IF(Expenses!$F76="Each Month",Expenses!$G76,IF(ISNUMBER(FIND(LEFT(C$2,3),Expenses!$F76)),Expenses!$G76,"")))</f>
        <v/>
      </c>
      <c r="D76" s="50" t="str">
        <f>IF(Expenses!$G76&gt;0,IF(Expenses!$F76="Each Month",Expenses!$G76,IF(ISNUMBER(FIND(LEFT(D$2,3),Expenses!$F76)),Expenses!$G76,"")))</f>
        <v/>
      </c>
      <c r="E76" s="50" t="str">
        <f>IF(Expenses!$G76&gt;0,IF(Expenses!$F76="Each Month",Expenses!$G76,IF(ISNUMBER(FIND(LEFT(E$2,3),Expenses!$F76)),Expenses!$G76,"")))</f>
        <v/>
      </c>
      <c r="F76" s="48" t="str">
        <f>IF(Expenses!$G76&gt;0,IF(Expenses!$F76="Each Month",Expenses!$G76,IF(ISNUMBER(FIND(LEFT(F$2,3),Expenses!$F76)),Expenses!$G76,"")))</f>
        <v/>
      </c>
      <c r="G76" s="48" t="str">
        <f>IF(Expenses!$G76&gt;0,IF(Expenses!$F76="Each Month",Expenses!$G76,IF(ISNUMBER(FIND(LEFT(G$2,3),Expenses!$F76)),Expenses!$G76,"")))</f>
        <v/>
      </c>
      <c r="H76" s="48" t="str">
        <f>IF(Expenses!$G76&gt;0,IF(Expenses!$F76="Each Month",Expenses!$G76,IF(ISNUMBER(FIND(LEFT(H$2,3),Expenses!$F76)),Expenses!$G76,"")))</f>
        <v/>
      </c>
      <c r="I76" s="48" t="str">
        <f>IF(Expenses!$G76&gt;0,IF(Expenses!$F76="Each Month",Expenses!$G76,IF(ISNUMBER(FIND(LEFT(I$2,3),Expenses!$F76)),Expenses!$G76,"")))</f>
        <v/>
      </c>
      <c r="J76" s="48" t="str">
        <f>IF(Expenses!$G76&gt;0,IF(Expenses!$F76="Each Month",Expenses!$G76,IF(ISNUMBER(FIND(LEFT(J$2,3),Expenses!$F76)),Expenses!$G76,"")))</f>
        <v/>
      </c>
      <c r="K76" s="48" t="str">
        <f>IF(Expenses!$G76&gt;0,IF(Expenses!$F76="Each Month",Expenses!$G76,IF(ISNUMBER(FIND(LEFT(K$2,3),Expenses!$F76)),Expenses!$G76,"")))</f>
        <v/>
      </c>
      <c r="L76" s="48" t="str">
        <f>IF(Expenses!$G76&gt;0,IF(Expenses!$F76="Each Month",Expenses!$G76,IF(ISNUMBER(FIND(LEFT(L$2,3),Expenses!$F76)),Expenses!$G76,"")))</f>
        <v/>
      </c>
      <c r="M76" s="48" t="str">
        <f>IF(Expenses!$G76&gt;0,IF(Expenses!$F76="Each Month",Expenses!$G76,IF(ISNUMBER(FIND(LEFT(M$2,3),Expenses!$F76)),Expenses!$G76,"")))</f>
        <v/>
      </c>
      <c r="N76" s="48" t="str">
        <f>IF(Expenses!$G76&gt;0,IF(Expenses!$F76="Each Month",Expenses!$G76,IF(ISNUMBER(FIND(LEFT(N$2,3),Expenses!$F76)),Expenses!$G76,"")))</f>
        <v/>
      </c>
      <c r="O76" s="57" t="str">
        <f>Expenses!C76</f>
        <v>Gifts &amp; Donations</v>
      </c>
    </row>
    <row r="77" spans="2:15" ht="16.5" customHeight="1" x14ac:dyDescent="0.25">
      <c r="B77" s="49" t="str">
        <f>Expenses!B77</f>
        <v>Weddings</v>
      </c>
      <c r="C77" s="50" t="str">
        <f>IF(Expenses!$G77&gt;0,IF(Expenses!$F77="Each Month",Expenses!$G77,IF(ISNUMBER(FIND(LEFT(C$2,3),Expenses!$F77)),Expenses!$G77,"")))</f>
        <v/>
      </c>
      <c r="D77" s="50" t="str">
        <f>IF(Expenses!$G77&gt;0,IF(Expenses!$F77="Each Month",Expenses!$G77,IF(ISNUMBER(FIND(LEFT(D$2,3),Expenses!$F77)),Expenses!$G77,"")))</f>
        <v/>
      </c>
      <c r="E77" s="50" t="str">
        <f>IF(Expenses!$G77&gt;0,IF(Expenses!$F77="Each Month",Expenses!$G77,IF(ISNUMBER(FIND(LEFT(E$2,3),Expenses!$F77)),Expenses!$G77,"")))</f>
        <v/>
      </c>
      <c r="F77" s="48" t="str">
        <f>IF(Expenses!$G77&gt;0,IF(Expenses!$F77="Each Month",Expenses!$G77,IF(ISNUMBER(FIND(LEFT(F$2,3),Expenses!$F77)),Expenses!$G77,"")))</f>
        <v/>
      </c>
      <c r="G77" s="48" t="str">
        <f>IF(Expenses!$G77&gt;0,IF(Expenses!$F77="Each Month",Expenses!$G77,IF(ISNUMBER(FIND(LEFT(G$2,3),Expenses!$F77)),Expenses!$G77,"")))</f>
        <v/>
      </c>
      <c r="H77" s="48" t="str">
        <f>IF(Expenses!$G77&gt;0,IF(Expenses!$F77="Each Month",Expenses!$G77,IF(ISNUMBER(FIND(LEFT(H$2,3),Expenses!$F77)),Expenses!$G77,"")))</f>
        <v/>
      </c>
      <c r="I77" s="48" t="str">
        <f>IF(Expenses!$G77&gt;0,IF(Expenses!$F77="Each Month",Expenses!$G77,IF(ISNUMBER(FIND(LEFT(I$2,3),Expenses!$F77)),Expenses!$G77,"")))</f>
        <v/>
      </c>
      <c r="J77" s="48" t="str">
        <f>IF(Expenses!$G77&gt;0,IF(Expenses!$F77="Each Month",Expenses!$G77,IF(ISNUMBER(FIND(LEFT(J$2,3),Expenses!$F77)),Expenses!$G77,"")))</f>
        <v/>
      </c>
      <c r="K77" s="48" t="str">
        <f>IF(Expenses!$G77&gt;0,IF(Expenses!$F77="Each Month",Expenses!$G77,IF(ISNUMBER(FIND(LEFT(K$2,3),Expenses!$F77)),Expenses!$G77,"")))</f>
        <v/>
      </c>
      <c r="L77" s="48" t="str">
        <f>IF(Expenses!$G77&gt;0,IF(Expenses!$F77="Each Month",Expenses!$G77,IF(ISNUMBER(FIND(LEFT(L$2,3),Expenses!$F77)),Expenses!$G77,"")))</f>
        <v/>
      </c>
      <c r="M77" s="48" t="str">
        <f>IF(Expenses!$G77&gt;0,IF(Expenses!$F77="Each Month",Expenses!$G77,IF(ISNUMBER(FIND(LEFT(M$2,3),Expenses!$F77)),Expenses!$G77,"")))</f>
        <v/>
      </c>
      <c r="N77" s="48" t="str">
        <f>IF(Expenses!$G77&gt;0,IF(Expenses!$F77="Each Month",Expenses!$G77,IF(ISNUMBER(FIND(LEFT(N$2,3),Expenses!$F77)),Expenses!$G77,"")))</f>
        <v/>
      </c>
      <c r="O77" s="57" t="str">
        <f>Expenses!C77</f>
        <v>Gifts &amp; Donations</v>
      </c>
    </row>
    <row r="78" spans="2:15" ht="16.5" customHeight="1" x14ac:dyDescent="0.25">
      <c r="B78" s="49" t="str">
        <f>Expenses!B78</f>
        <v>Birthdays</v>
      </c>
      <c r="C78" s="50" t="str">
        <f>IF(Expenses!$G78&gt;0,IF(Expenses!$F78="Each Month",Expenses!$G78,IF(ISNUMBER(FIND(LEFT(C$2,3),Expenses!$F78)),Expenses!$G78,"")))</f>
        <v/>
      </c>
      <c r="D78" s="50" t="str">
        <f>IF(Expenses!$G78&gt;0,IF(Expenses!$F78="Each Month",Expenses!$G78,IF(ISNUMBER(FIND(LEFT(D$2,3),Expenses!$F78)),Expenses!$G78,"")))</f>
        <v/>
      </c>
      <c r="E78" s="50" t="str">
        <f>IF(Expenses!$G78&gt;0,IF(Expenses!$F78="Each Month",Expenses!$G78,IF(ISNUMBER(FIND(LEFT(E$2,3),Expenses!$F78)),Expenses!$G78,"")))</f>
        <v/>
      </c>
      <c r="F78" s="48" t="str">
        <f>IF(Expenses!$G78&gt;0,IF(Expenses!$F78="Each Month",Expenses!$G78,IF(ISNUMBER(FIND(LEFT(F$2,3),Expenses!$F78)),Expenses!$G78,"")))</f>
        <v/>
      </c>
      <c r="G78" s="48" t="str">
        <f>IF(Expenses!$G78&gt;0,IF(Expenses!$F78="Each Month",Expenses!$G78,IF(ISNUMBER(FIND(LEFT(G$2,3),Expenses!$F78)),Expenses!$G78,"")))</f>
        <v/>
      </c>
      <c r="H78" s="48" t="str">
        <f>IF(Expenses!$G78&gt;0,IF(Expenses!$F78="Each Month",Expenses!$G78,IF(ISNUMBER(FIND(LEFT(H$2,3),Expenses!$F78)),Expenses!$G78,"")))</f>
        <v/>
      </c>
      <c r="I78" s="48" t="str">
        <f>IF(Expenses!$G78&gt;0,IF(Expenses!$F78="Each Month",Expenses!$G78,IF(ISNUMBER(FIND(LEFT(I$2,3),Expenses!$F78)),Expenses!$G78,"")))</f>
        <v/>
      </c>
      <c r="J78" s="48" t="str">
        <f>IF(Expenses!$G78&gt;0,IF(Expenses!$F78="Each Month",Expenses!$G78,IF(ISNUMBER(FIND(LEFT(J$2,3),Expenses!$F78)),Expenses!$G78,"")))</f>
        <v/>
      </c>
      <c r="K78" s="48" t="str">
        <f>IF(Expenses!$G78&gt;0,IF(Expenses!$F78="Each Month",Expenses!$G78,IF(ISNUMBER(FIND(LEFT(K$2,3),Expenses!$F78)),Expenses!$G78,"")))</f>
        <v/>
      </c>
      <c r="L78" s="48" t="str">
        <f>IF(Expenses!$G78&gt;0,IF(Expenses!$F78="Each Month",Expenses!$G78,IF(ISNUMBER(FIND(LEFT(L$2,3),Expenses!$F78)),Expenses!$G78,"")))</f>
        <v/>
      </c>
      <c r="M78" s="48" t="str">
        <f>IF(Expenses!$G78&gt;0,IF(Expenses!$F78="Each Month",Expenses!$G78,IF(ISNUMBER(FIND(LEFT(M$2,3),Expenses!$F78)),Expenses!$G78,"")))</f>
        <v/>
      </c>
      <c r="N78" s="48" t="str">
        <f>IF(Expenses!$G78&gt;0,IF(Expenses!$F78="Each Month",Expenses!$G78,IF(ISNUMBER(FIND(LEFT(N$2,3),Expenses!$F78)),Expenses!$G78,"")))</f>
        <v/>
      </c>
      <c r="O78" s="57" t="str">
        <f>Expenses!C78</f>
        <v>Gifts &amp; Donations</v>
      </c>
    </row>
    <row r="79" spans="2:15" ht="16.5" customHeight="1" x14ac:dyDescent="0.25">
      <c r="B79" s="49" t="str">
        <f>Expenses!B79</f>
        <v>Christenings</v>
      </c>
      <c r="C79" s="50" t="str">
        <f>IF(Expenses!$G79&gt;0,IF(Expenses!$F79="Each Month",Expenses!$G79,IF(ISNUMBER(FIND(LEFT(C$2,3),Expenses!$F79)),Expenses!$G79,"")))</f>
        <v/>
      </c>
      <c r="D79" s="50" t="str">
        <f>IF(Expenses!$G79&gt;0,IF(Expenses!$F79="Each Month",Expenses!$G79,IF(ISNUMBER(FIND(LEFT(D$2,3),Expenses!$F79)),Expenses!$G79,"")))</f>
        <v/>
      </c>
      <c r="E79" s="50" t="str">
        <f>IF(Expenses!$G79&gt;0,IF(Expenses!$F79="Each Month",Expenses!$G79,IF(ISNUMBER(FIND(LEFT(E$2,3),Expenses!$F79)),Expenses!$G79,"")))</f>
        <v/>
      </c>
      <c r="F79" s="48" t="str">
        <f>IF(Expenses!$G79&gt;0,IF(Expenses!$F79="Each Month",Expenses!$G79,IF(ISNUMBER(FIND(LEFT(F$2,3),Expenses!$F79)),Expenses!$G79,"")))</f>
        <v/>
      </c>
      <c r="G79" s="48" t="str">
        <f>IF(Expenses!$G79&gt;0,IF(Expenses!$F79="Each Month",Expenses!$G79,IF(ISNUMBER(FIND(LEFT(G$2,3),Expenses!$F79)),Expenses!$G79,"")))</f>
        <v/>
      </c>
      <c r="H79" s="48" t="str">
        <f>IF(Expenses!$G79&gt;0,IF(Expenses!$F79="Each Month",Expenses!$G79,IF(ISNUMBER(FIND(LEFT(H$2,3),Expenses!$F79)),Expenses!$G79,"")))</f>
        <v/>
      </c>
      <c r="I79" s="48" t="str">
        <f>IF(Expenses!$G79&gt;0,IF(Expenses!$F79="Each Month",Expenses!$G79,IF(ISNUMBER(FIND(LEFT(I$2,3),Expenses!$F79)),Expenses!$G79,"")))</f>
        <v/>
      </c>
      <c r="J79" s="48" t="str">
        <f>IF(Expenses!$G79&gt;0,IF(Expenses!$F79="Each Month",Expenses!$G79,IF(ISNUMBER(FIND(LEFT(J$2,3),Expenses!$F79)),Expenses!$G79,"")))</f>
        <v/>
      </c>
      <c r="K79" s="48" t="str">
        <f>IF(Expenses!$G79&gt;0,IF(Expenses!$F79="Each Month",Expenses!$G79,IF(ISNUMBER(FIND(LEFT(K$2,3),Expenses!$F79)),Expenses!$G79,"")))</f>
        <v/>
      </c>
      <c r="L79" s="48" t="str">
        <f>IF(Expenses!$G79&gt;0,IF(Expenses!$F79="Each Month",Expenses!$G79,IF(ISNUMBER(FIND(LEFT(L$2,3),Expenses!$F79)),Expenses!$G79,"")))</f>
        <v/>
      </c>
      <c r="M79" s="48" t="str">
        <f>IF(Expenses!$G79&gt;0,IF(Expenses!$F79="Each Month",Expenses!$G79,IF(ISNUMBER(FIND(LEFT(M$2,3),Expenses!$F79)),Expenses!$G79,"")))</f>
        <v/>
      </c>
      <c r="N79" s="48" t="str">
        <f>IF(Expenses!$G79&gt;0,IF(Expenses!$F79="Each Month",Expenses!$G79,IF(ISNUMBER(FIND(LEFT(N$2,3),Expenses!$F79)),Expenses!$G79,"")))</f>
        <v/>
      </c>
      <c r="O79" s="57" t="str">
        <f>Expenses!C79</f>
        <v>Gifts &amp; Donations</v>
      </c>
    </row>
    <row r="80" spans="2:15" ht="16.5" customHeight="1" x14ac:dyDescent="0.25">
      <c r="B80" s="49" t="str">
        <f>Expenses!B80</f>
        <v>Other</v>
      </c>
      <c r="C80" s="50" t="str">
        <f>IF(Expenses!$G80&gt;0,IF(Expenses!$F80="Each Month",Expenses!$G80,IF(ISNUMBER(FIND(LEFT(C$2,3),Expenses!$F80)),Expenses!$G80,"")))</f>
        <v/>
      </c>
      <c r="D80" s="50" t="str">
        <f>IF(Expenses!$G80&gt;0,IF(Expenses!$F80="Each Month",Expenses!$G80,IF(ISNUMBER(FIND(LEFT(D$2,3),Expenses!$F80)),Expenses!$G80,"")))</f>
        <v/>
      </c>
      <c r="E80" s="50" t="str">
        <f>IF(Expenses!$G80&gt;0,IF(Expenses!$F80="Each Month",Expenses!$G80,IF(ISNUMBER(FIND(LEFT(E$2,3),Expenses!$F80)),Expenses!$G80,"")))</f>
        <v/>
      </c>
      <c r="F80" s="48" t="str">
        <f>IF(Expenses!$G80&gt;0,IF(Expenses!$F80="Each Month",Expenses!$G80,IF(ISNUMBER(FIND(LEFT(F$2,3),Expenses!$F80)),Expenses!$G80,"")))</f>
        <v/>
      </c>
      <c r="G80" s="48" t="str">
        <f>IF(Expenses!$G80&gt;0,IF(Expenses!$F80="Each Month",Expenses!$G80,IF(ISNUMBER(FIND(LEFT(G$2,3),Expenses!$F80)),Expenses!$G80,"")))</f>
        <v/>
      </c>
      <c r="H80" s="48" t="str">
        <f>IF(Expenses!$G80&gt;0,IF(Expenses!$F80="Each Month",Expenses!$G80,IF(ISNUMBER(FIND(LEFT(H$2,3),Expenses!$F80)),Expenses!$G80,"")))</f>
        <v/>
      </c>
      <c r="I80" s="48" t="str">
        <f>IF(Expenses!$G80&gt;0,IF(Expenses!$F80="Each Month",Expenses!$G80,IF(ISNUMBER(FIND(LEFT(I$2,3),Expenses!$F80)),Expenses!$G80,"")))</f>
        <v/>
      </c>
      <c r="J80" s="48" t="str">
        <f>IF(Expenses!$G80&gt;0,IF(Expenses!$F80="Each Month",Expenses!$G80,IF(ISNUMBER(FIND(LEFT(J$2,3),Expenses!$F80)),Expenses!$G80,"")))</f>
        <v/>
      </c>
      <c r="K80" s="48" t="str">
        <f>IF(Expenses!$G80&gt;0,IF(Expenses!$F80="Each Month",Expenses!$G80,IF(ISNUMBER(FIND(LEFT(K$2,3),Expenses!$F80)),Expenses!$G80,"")))</f>
        <v/>
      </c>
      <c r="L80" s="48" t="str">
        <f>IF(Expenses!$G80&gt;0,IF(Expenses!$F80="Each Month",Expenses!$G80,IF(ISNUMBER(FIND(LEFT(L$2,3),Expenses!$F80)),Expenses!$G80,"")))</f>
        <v/>
      </c>
      <c r="M80" s="48" t="str">
        <f>IF(Expenses!$G80&gt;0,IF(Expenses!$F80="Each Month",Expenses!$G80,IF(ISNUMBER(FIND(LEFT(M$2,3),Expenses!$F80)),Expenses!$G80,"")))</f>
        <v/>
      </c>
      <c r="N80" s="48" t="str">
        <f>IF(Expenses!$G80&gt;0,IF(Expenses!$F80="Each Month",Expenses!$G80,IF(ISNUMBER(FIND(LEFT(N$2,3),Expenses!$F80)),Expenses!$G80,"")))</f>
        <v/>
      </c>
      <c r="O80" s="57" t="str">
        <f>Expenses!C80</f>
        <v>Gifts &amp; Donations</v>
      </c>
    </row>
    <row r="81" spans="2:15" ht="16.5" customHeight="1" x14ac:dyDescent="0.25">
      <c r="B81" s="49" t="str">
        <f>Expenses!B81</f>
        <v>Other</v>
      </c>
      <c r="C81" s="50" t="str">
        <f>IF(Expenses!$G81&gt;0,IF(Expenses!$F81="Each Month",Expenses!$G81,IF(ISNUMBER(FIND(LEFT(C$2,3),Expenses!$F81)),Expenses!$G81,"")))</f>
        <v/>
      </c>
      <c r="D81" s="50" t="str">
        <f>IF(Expenses!$G81&gt;0,IF(Expenses!$F81="Each Month",Expenses!$G81,IF(ISNUMBER(FIND(LEFT(D$2,3),Expenses!$F81)),Expenses!$G81,"")))</f>
        <v/>
      </c>
      <c r="E81" s="50" t="str">
        <f>IF(Expenses!$G81&gt;0,IF(Expenses!$F81="Each Month",Expenses!$G81,IF(ISNUMBER(FIND(LEFT(E$2,3),Expenses!$F81)),Expenses!$G81,"")))</f>
        <v/>
      </c>
      <c r="F81" s="48" t="str">
        <f>IF(Expenses!$G81&gt;0,IF(Expenses!$F81="Each Month",Expenses!$G81,IF(ISNUMBER(FIND(LEFT(F$2,3),Expenses!$F81)),Expenses!$G81,"")))</f>
        <v/>
      </c>
      <c r="G81" s="48" t="str">
        <f>IF(Expenses!$G81&gt;0,IF(Expenses!$F81="Each Month",Expenses!$G81,IF(ISNUMBER(FIND(LEFT(G$2,3),Expenses!$F81)),Expenses!$G81,"")))</f>
        <v/>
      </c>
      <c r="H81" s="48" t="str">
        <f>IF(Expenses!$G81&gt;0,IF(Expenses!$F81="Each Month",Expenses!$G81,IF(ISNUMBER(FIND(LEFT(H$2,3),Expenses!$F81)),Expenses!$G81,"")))</f>
        <v/>
      </c>
      <c r="I81" s="48" t="str">
        <f>IF(Expenses!$G81&gt;0,IF(Expenses!$F81="Each Month",Expenses!$G81,IF(ISNUMBER(FIND(LEFT(I$2,3),Expenses!$F81)),Expenses!$G81,"")))</f>
        <v/>
      </c>
      <c r="J81" s="48" t="str">
        <f>IF(Expenses!$G81&gt;0,IF(Expenses!$F81="Each Month",Expenses!$G81,IF(ISNUMBER(FIND(LEFT(J$2,3),Expenses!$F81)),Expenses!$G81,"")))</f>
        <v/>
      </c>
      <c r="K81" s="48" t="str">
        <f>IF(Expenses!$G81&gt;0,IF(Expenses!$F81="Each Month",Expenses!$G81,IF(ISNUMBER(FIND(LEFT(K$2,3),Expenses!$F81)),Expenses!$G81,"")))</f>
        <v/>
      </c>
      <c r="L81" s="48" t="str">
        <f>IF(Expenses!$G81&gt;0,IF(Expenses!$F81="Each Month",Expenses!$G81,IF(ISNUMBER(FIND(LEFT(L$2,3),Expenses!$F81)),Expenses!$G81,"")))</f>
        <v/>
      </c>
      <c r="M81" s="48" t="str">
        <f>IF(Expenses!$G81&gt;0,IF(Expenses!$F81="Each Month",Expenses!$G81,IF(ISNUMBER(FIND(LEFT(M$2,3),Expenses!$F81)),Expenses!$G81,"")))</f>
        <v/>
      </c>
      <c r="N81" s="48" t="str">
        <f>IF(Expenses!$G81&gt;0,IF(Expenses!$F81="Each Month",Expenses!$G81,IF(ISNUMBER(FIND(LEFT(N$2,3),Expenses!$F81)),Expenses!$G81,"")))</f>
        <v/>
      </c>
      <c r="O81" s="57" t="str">
        <f>Expenses!C81</f>
        <v>Gifts &amp; Donations</v>
      </c>
    </row>
    <row r="82" spans="2:15" ht="16.5" customHeight="1" x14ac:dyDescent="0.25">
      <c r="B82" s="49" t="str">
        <f>Expenses!B82</f>
        <v>Other</v>
      </c>
      <c r="C82" s="50" t="str">
        <f>IF(Expenses!$G82&gt;0,IF(Expenses!$F82="Each Month",Expenses!$G82,IF(ISNUMBER(FIND(LEFT(C$2,3),Expenses!$F82)),Expenses!$G82,"")))</f>
        <v/>
      </c>
      <c r="D82" s="50" t="str">
        <f>IF(Expenses!$G82&gt;0,IF(Expenses!$F82="Each Month",Expenses!$G82,IF(ISNUMBER(FIND(LEFT(D$2,3),Expenses!$F82)),Expenses!$G82,"")))</f>
        <v/>
      </c>
      <c r="E82" s="50" t="str">
        <f>IF(Expenses!$G82&gt;0,IF(Expenses!$F82="Each Month",Expenses!$G82,IF(ISNUMBER(FIND(LEFT(E$2,3),Expenses!$F82)),Expenses!$G82,"")))</f>
        <v/>
      </c>
      <c r="F82" s="48" t="str">
        <f>IF(Expenses!$G82&gt;0,IF(Expenses!$F82="Each Month",Expenses!$G82,IF(ISNUMBER(FIND(LEFT(F$2,3),Expenses!$F82)),Expenses!$G82,"")))</f>
        <v/>
      </c>
      <c r="G82" s="48" t="str">
        <f>IF(Expenses!$G82&gt;0,IF(Expenses!$F82="Each Month",Expenses!$G82,IF(ISNUMBER(FIND(LEFT(G$2,3),Expenses!$F82)),Expenses!$G82,"")))</f>
        <v/>
      </c>
      <c r="H82" s="48" t="str">
        <f>IF(Expenses!$G82&gt;0,IF(Expenses!$F82="Each Month",Expenses!$G82,IF(ISNUMBER(FIND(LEFT(H$2,3),Expenses!$F82)),Expenses!$G82,"")))</f>
        <v/>
      </c>
      <c r="I82" s="48" t="str">
        <f>IF(Expenses!$G82&gt;0,IF(Expenses!$F82="Each Month",Expenses!$G82,IF(ISNUMBER(FIND(LEFT(I$2,3),Expenses!$F82)),Expenses!$G82,"")))</f>
        <v/>
      </c>
      <c r="J82" s="48" t="str">
        <f>IF(Expenses!$G82&gt;0,IF(Expenses!$F82="Each Month",Expenses!$G82,IF(ISNUMBER(FIND(LEFT(J$2,3),Expenses!$F82)),Expenses!$G82,"")))</f>
        <v/>
      </c>
      <c r="K82" s="48" t="str">
        <f>IF(Expenses!$G82&gt;0,IF(Expenses!$F82="Each Month",Expenses!$G82,IF(ISNUMBER(FIND(LEFT(K$2,3),Expenses!$F82)),Expenses!$G82,"")))</f>
        <v/>
      </c>
      <c r="L82" s="48" t="str">
        <f>IF(Expenses!$G82&gt;0,IF(Expenses!$F82="Each Month",Expenses!$G82,IF(ISNUMBER(FIND(LEFT(L$2,3),Expenses!$F82)),Expenses!$G82,"")))</f>
        <v/>
      </c>
      <c r="M82" s="48" t="str">
        <f>IF(Expenses!$G82&gt;0,IF(Expenses!$F82="Each Month",Expenses!$G82,IF(ISNUMBER(FIND(LEFT(M$2,3),Expenses!$F82)),Expenses!$G82,"")))</f>
        <v/>
      </c>
      <c r="N82" s="48" t="str">
        <f>IF(Expenses!$G82&gt;0,IF(Expenses!$F82="Each Month",Expenses!$G82,IF(ISNUMBER(FIND(LEFT(N$2,3),Expenses!$F82)),Expenses!$G82,"")))</f>
        <v/>
      </c>
      <c r="O82" s="57" t="str">
        <f>Expenses!C82</f>
        <v>Gifts &amp; Donations</v>
      </c>
    </row>
    <row r="83" spans="2:15" ht="16.5" customHeight="1" x14ac:dyDescent="0.25">
      <c r="B83" s="49" t="str">
        <f>Expenses!B83</f>
        <v>School Fees</v>
      </c>
      <c r="C83" s="50" t="str">
        <f>IF(Expenses!$G83&gt;0,IF(Expenses!$F83="Each Month",Expenses!$G83,IF(ISNUMBER(FIND(LEFT(C$2,3),Expenses!$F83)),Expenses!$G83,"")))</f>
        <v/>
      </c>
      <c r="D83" s="50" t="str">
        <f>IF(Expenses!$G83&gt;0,IF(Expenses!$F83="Each Month",Expenses!$G83,IF(ISNUMBER(FIND(LEFT(D$2,3),Expenses!$F83)),Expenses!$G83,"")))</f>
        <v/>
      </c>
      <c r="E83" s="50" t="str">
        <f>IF(Expenses!$G83&gt;0,IF(Expenses!$F83="Each Month",Expenses!$G83,IF(ISNUMBER(FIND(LEFT(E$2,3),Expenses!$F83)),Expenses!$G83,"")))</f>
        <v/>
      </c>
      <c r="F83" s="48" t="str">
        <f>IF(Expenses!$G83&gt;0,IF(Expenses!$F83="Each Month",Expenses!$G83,IF(ISNUMBER(FIND(LEFT(F$2,3),Expenses!$F83)),Expenses!$G83,"")))</f>
        <v/>
      </c>
      <c r="G83" s="48" t="str">
        <f>IF(Expenses!$G83&gt;0,IF(Expenses!$F83="Each Month",Expenses!$G83,IF(ISNUMBER(FIND(LEFT(G$2,3),Expenses!$F83)),Expenses!$G83,"")))</f>
        <v/>
      </c>
      <c r="H83" s="48" t="str">
        <f>IF(Expenses!$G83&gt;0,IF(Expenses!$F83="Each Month",Expenses!$G83,IF(ISNUMBER(FIND(LEFT(H$2,3),Expenses!$F83)),Expenses!$G83,"")))</f>
        <v/>
      </c>
      <c r="I83" s="48" t="str">
        <f>IF(Expenses!$G83&gt;0,IF(Expenses!$F83="Each Month",Expenses!$G83,IF(ISNUMBER(FIND(LEFT(I$2,3),Expenses!$F83)),Expenses!$G83,"")))</f>
        <v/>
      </c>
      <c r="J83" s="48" t="str">
        <f>IF(Expenses!$G83&gt;0,IF(Expenses!$F83="Each Month",Expenses!$G83,IF(ISNUMBER(FIND(LEFT(J$2,3),Expenses!$F83)),Expenses!$G83,"")))</f>
        <v/>
      </c>
      <c r="K83" s="48" t="str">
        <f>IF(Expenses!$G83&gt;0,IF(Expenses!$F83="Each Month",Expenses!$G83,IF(ISNUMBER(FIND(LEFT(K$2,3),Expenses!$F83)),Expenses!$G83,"")))</f>
        <v/>
      </c>
      <c r="L83" s="48" t="str">
        <f>IF(Expenses!$G83&gt;0,IF(Expenses!$F83="Each Month",Expenses!$G83,IF(ISNUMBER(FIND(LEFT(L$2,3),Expenses!$F83)),Expenses!$G83,"")))</f>
        <v/>
      </c>
      <c r="M83" s="48" t="str">
        <f>IF(Expenses!$G83&gt;0,IF(Expenses!$F83="Each Month",Expenses!$G83,IF(ISNUMBER(FIND(LEFT(M$2,3),Expenses!$F83)),Expenses!$G83,"")))</f>
        <v/>
      </c>
      <c r="N83" s="48" t="str">
        <f>IF(Expenses!$G83&gt;0,IF(Expenses!$F83="Each Month",Expenses!$G83,IF(ISNUMBER(FIND(LEFT(N$2,3),Expenses!$F83)),Expenses!$G83,"")))</f>
        <v/>
      </c>
      <c r="O83" s="57" t="str">
        <f>Expenses!C83</f>
        <v>Education</v>
      </c>
    </row>
    <row r="84" spans="2:15" ht="16.5" customHeight="1" x14ac:dyDescent="0.25">
      <c r="B84" s="49" t="str">
        <f>Expenses!B84</f>
        <v>Tuition</v>
      </c>
      <c r="C84" s="50" t="str">
        <f>IF(Expenses!$G84&gt;0,IF(Expenses!$F84="Each Month",Expenses!$G84,IF(ISNUMBER(FIND(LEFT(C$2,3),Expenses!$F84)),Expenses!$G84,"")))</f>
        <v/>
      </c>
      <c r="D84" s="50" t="str">
        <f>IF(Expenses!$G84&gt;0,IF(Expenses!$F84="Each Month",Expenses!$G84,IF(ISNUMBER(FIND(LEFT(D$2,3),Expenses!$F84)),Expenses!$G84,"")))</f>
        <v/>
      </c>
      <c r="E84" s="50" t="str">
        <f>IF(Expenses!$G84&gt;0,IF(Expenses!$F84="Each Month",Expenses!$G84,IF(ISNUMBER(FIND(LEFT(E$2,3),Expenses!$F84)),Expenses!$G84,"")))</f>
        <v/>
      </c>
      <c r="F84" s="48" t="str">
        <f>IF(Expenses!$G84&gt;0,IF(Expenses!$F84="Each Month",Expenses!$G84,IF(ISNUMBER(FIND(LEFT(F$2,3),Expenses!$F84)),Expenses!$G84,"")))</f>
        <v/>
      </c>
      <c r="G84" s="48" t="str">
        <f>IF(Expenses!$G84&gt;0,IF(Expenses!$F84="Each Month",Expenses!$G84,IF(ISNUMBER(FIND(LEFT(G$2,3),Expenses!$F84)),Expenses!$G84,"")))</f>
        <v/>
      </c>
      <c r="H84" s="48" t="str">
        <f>IF(Expenses!$G84&gt;0,IF(Expenses!$F84="Each Month",Expenses!$G84,IF(ISNUMBER(FIND(LEFT(H$2,3),Expenses!$F84)),Expenses!$G84,"")))</f>
        <v/>
      </c>
      <c r="I84" s="48" t="str">
        <f>IF(Expenses!$G84&gt;0,IF(Expenses!$F84="Each Month",Expenses!$G84,IF(ISNUMBER(FIND(LEFT(I$2,3),Expenses!$F84)),Expenses!$G84,"")))</f>
        <v/>
      </c>
      <c r="J84" s="48" t="str">
        <f>IF(Expenses!$G84&gt;0,IF(Expenses!$F84="Each Month",Expenses!$G84,IF(ISNUMBER(FIND(LEFT(J$2,3),Expenses!$F84)),Expenses!$G84,"")))</f>
        <v/>
      </c>
      <c r="K84" s="48" t="str">
        <f>IF(Expenses!$G84&gt;0,IF(Expenses!$F84="Each Month",Expenses!$G84,IF(ISNUMBER(FIND(LEFT(K$2,3),Expenses!$F84)),Expenses!$G84,"")))</f>
        <v/>
      </c>
      <c r="L84" s="48" t="str">
        <f>IF(Expenses!$G84&gt;0,IF(Expenses!$F84="Each Month",Expenses!$G84,IF(ISNUMBER(FIND(LEFT(L$2,3),Expenses!$F84)),Expenses!$G84,"")))</f>
        <v/>
      </c>
      <c r="M84" s="48" t="str">
        <f>IF(Expenses!$G84&gt;0,IF(Expenses!$F84="Each Month",Expenses!$G84,IF(ISNUMBER(FIND(LEFT(M$2,3),Expenses!$F84)),Expenses!$G84,"")))</f>
        <v/>
      </c>
      <c r="N84" s="48" t="str">
        <f>IF(Expenses!$G84&gt;0,IF(Expenses!$F84="Each Month",Expenses!$G84,IF(ISNUMBER(FIND(LEFT(N$2,3),Expenses!$F84)),Expenses!$G84,"")))</f>
        <v/>
      </c>
      <c r="O84" s="57" t="str">
        <f>Expenses!C84</f>
        <v>Education</v>
      </c>
    </row>
    <row r="85" spans="2:15" ht="16.5" customHeight="1" x14ac:dyDescent="0.25">
      <c r="B85" s="49" t="str">
        <f>Expenses!B85</f>
        <v>Textbooks</v>
      </c>
      <c r="C85" s="50" t="str">
        <f>IF(Expenses!$G85&gt;0,IF(Expenses!$F85="Each Month",Expenses!$G85,IF(ISNUMBER(FIND(LEFT(C$2,3),Expenses!$F85)),Expenses!$G85,"")))</f>
        <v/>
      </c>
      <c r="D85" s="50" t="str">
        <f>IF(Expenses!$G85&gt;0,IF(Expenses!$F85="Each Month",Expenses!$G85,IF(ISNUMBER(FIND(LEFT(D$2,3),Expenses!$F85)),Expenses!$G85,"")))</f>
        <v/>
      </c>
      <c r="E85" s="50" t="str">
        <f>IF(Expenses!$G85&gt;0,IF(Expenses!$F85="Each Month",Expenses!$G85,IF(ISNUMBER(FIND(LEFT(E$2,3),Expenses!$F85)),Expenses!$G85,"")))</f>
        <v/>
      </c>
      <c r="F85" s="48" t="str">
        <f>IF(Expenses!$G85&gt;0,IF(Expenses!$F85="Each Month",Expenses!$G85,IF(ISNUMBER(FIND(LEFT(F$2,3),Expenses!$F85)),Expenses!$G85,"")))</f>
        <v/>
      </c>
      <c r="G85" s="48" t="str">
        <f>IF(Expenses!$G85&gt;0,IF(Expenses!$F85="Each Month",Expenses!$G85,IF(ISNUMBER(FIND(LEFT(G$2,3),Expenses!$F85)),Expenses!$G85,"")))</f>
        <v/>
      </c>
      <c r="H85" s="48" t="str">
        <f>IF(Expenses!$G85&gt;0,IF(Expenses!$F85="Each Month",Expenses!$G85,IF(ISNUMBER(FIND(LEFT(H$2,3),Expenses!$F85)),Expenses!$G85,"")))</f>
        <v/>
      </c>
      <c r="I85" s="48" t="str">
        <f>IF(Expenses!$G85&gt;0,IF(Expenses!$F85="Each Month",Expenses!$G85,IF(ISNUMBER(FIND(LEFT(I$2,3),Expenses!$F85)),Expenses!$G85,"")))</f>
        <v/>
      </c>
      <c r="J85" s="48" t="str">
        <f>IF(Expenses!$G85&gt;0,IF(Expenses!$F85="Each Month",Expenses!$G85,IF(ISNUMBER(FIND(LEFT(J$2,3),Expenses!$F85)),Expenses!$G85,"")))</f>
        <v/>
      </c>
      <c r="K85" s="48" t="str">
        <f>IF(Expenses!$G85&gt;0,IF(Expenses!$F85="Each Month",Expenses!$G85,IF(ISNUMBER(FIND(LEFT(K$2,3),Expenses!$F85)),Expenses!$G85,"")))</f>
        <v/>
      </c>
      <c r="L85" s="48" t="str">
        <f>IF(Expenses!$G85&gt;0,IF(Expenses!$F85="Each Month",Expenses!$G85,IF(ISNUMBER(FIND(LEFT(L$2,3),Expenses!$F85)),Expenses!$G85,"")))</f>
        <v/>
      </c>
      <c r="M85" s="48" t="str">
        <f>IF(Expenses!$G85&gt;0,IF(Expenses!$F85="Each Month",Expenses!$G85,IF(ISNUMBER(FIND(LEFT(M$2,3),Expenses!$F85)),Expenses!$G85,"")))</f>
        <v/>
      </c>
      <c r="N85" s="48" t="str">
        <f>IF(Expenses!$G85&gt;0,IF(Expenses!$F85="Each Month",Expenses!$G85,IF(ISNUMBER(FIND(LEFT(N$2,3),Expenses!$F85)),Expenses!$G85,"")))</f>
        <v/>
      </c>
      <c r="O85" s="57" t="str">
        <f>Expenses!C85</f>
        <v>Education</v>
      </c>
    </row>
    <row r="86" spans="2:15" ht="16.5" customHeight="1" x14ac:dyDescent="0.25">
      <c r="B86" s="49" t="str">
        <f>Expenses!B86</f>
        <v>School Uniforms</v>
      </c>
      <c r="C86" s="50" t="str">
        <f>IF(Expenses!$G86&gt;0,IF(Expenses!$F86="Each Month",Expenses!$G86,IF(ISNUMBER(FIND(LEFT(C$2,3),Expenses!$F86)),Expenses!$G86,"")))</f>
        <v/>
      </c>
      <c r="D86" s="50" t="str">
        <f>IF(Expenses!$G86&gt;0,IF(Expenses!$F86="Each Month",Expenses!$G86,IF(ISNUMBER(FIND(LEFT(D$2,3),Expenses!$F86)),Expenses!$G86,"")))</f>
        <v/>
      </c>
      <c r="E86" s="50" t="str">
        <f>IF(Expenses!$G86&gt;0,IF(Expenses!$F86="Each Month",Expenses!$G86,IF(ISNUMBER(FIND(LEFT(E$2,3),Expenses!$F86)),Expenses!$G86,"")))</f>
        <v/>
      </c>
      <c r="F86" s="48" t="str">
        <f>IF(Expenses!$G86&gt;0,IF(Expenses!$F86="Each Month",Expenses!$G86,IF(ISNUMBER(FIND(LEFT(F$2,3),Expenses!$F86)),Expenses!$G86,"")))</f>
        <v/>
      </c>
      <c r="G86" s="48" t="str">
        <f>IF(Expenses!$G86&gt;0,IF(Expenses!$F86="Each Month",Expenses!$G86,IF(ISNUMBER(FIND(LEFT(G$2,3),Expenses!$F86)),Expenses!$G86,"")))</f>
        <v/>
      </c>
      <c r="H86" s="48" t="str">
        <f>IF(Expenses!$G86&gt;0,IF(Expenses!$F86="Each Month",Expenses!$G86,IF(ISNUMBER(FIND(LEFT(H$2,3),Expenses!$F86)),Expenses!$G86,"")))</f>
        <v/>
      </c>
      <c r="I86" s="48" t="str">
        <f>IF(Expenses!$G86&gt;0,IF(Expenses!$F86="Each Month",Expenses!$G86,IF(ISNUMBER(FIND(LEFT(I$2,3),Expenses!$F86)),Expenses!$G86,"")))</f>
        <v/>
      </c>
      <c r="J86" s="48" t="str">
        <f>IF(Expenses!$G86&gt;0,IF(Expenses!$F86="Each Month",Expenses!$G86,IF(ISNUMBER(FIND(LEFT(J$2,3),Expenses!$F86)),Expenses!$G86,"")))</f>
        <v/>
      </c>
      <c r="K86" s="48" t="str">
        <f>IF(Expenses!$G86&gt;0,IF(Expenses!$F86="Each Month",Expenses!$G86,IF(ISNUMBER(FIND(LEFT(K$2,3),Expenses!$F86)),Expenses!$G86,"")))</f>
        <v/>
      </c>
      <c r="L86" s="48" t="str">
        <f>IF(Expenses!$G86&gt;0,IF(Expenses!$F86="Each Month",Expenses!$G86,IF(ISNUMBER(FIND(LEFT(L$2,3),Expenses!$F86)),Expenses!$G86,"")))</f>
        <v/>
      </c>
      <c r="M86" s="48" t="str">
        <f>IF(Expenses!$G86&gt;0,IF(Expenses!$F86="Each Month",Expenses!$G86,IF(ISNUMBER(FIND(LEFT(M$2,3),Expenses!$F86)),Expenses!$G86,"")))</f>
        <v/>
      </c>
      <c r="N86" s="48" t="str">
        <f>IF(Expenses!$G86&gt;0,IF(Expenses!$F86="Each Month",Expenses!$G86,IF(ISNUMBER(FIND(LEFT(N$2,3),Expenses!$F86)),Expenses!$G86,"")))</f>
        <v/>
      </c>
      <c r="O86" s="57" t="str">
        <f>Expenses!C86</f>
        <v>Education</v>
      </c>
    </row>
    <row r="87" spans="2:15" ht="16.5" customHeight="1" x14ac:dyDescent="0.25">
      <c r="B87" s="49" t="str">
        <f>Expenses!B87</f>
        <v>Music Expenses</v>
      </c>
      <c r="C87" s="50" t="str">
        <f>IF(Expenses!$G87&gt;0,IF(Expenses!$F87="Each Month",Expenses!$G87,IF(ISNUMBER(FIND(LEFT(C$2,3),Expenses!$F87)),Expenses!$G87,"")))</f>
        <v/>
      </c>
      <c r="D87" s="50" t="str">
        <f>IF(Expenses!$G87&gt;0,IF(Expenses!$F87="Each Month",Expenses!$G87,IF(ISNUMBER(FIND(LEFT(D$2,3),Expenses!$F87)),Expenses!$G87,"")))</f>
        <v/>
      </c>
      <c r="E87" s="50" t="str">
        <f>IF(Expenses!$G87&gt;0,IF(Expenses!$F87="Each Month",Expenses!$G87,IF(ISNUMBER(FIND(LEFT(E$2,3),Expenses!$F87)),Expenses!$G87,"")))</f>
        <v/>
      </c>
      <c r="F87" s="48" t="str">
        <f>IF(Expenses!$G87&gt;0,IF(Expenses!$F87="Each Month",Expenses!$G87,IF(ISNUMBER(FIND(LEFT(F$2,3),Expenses!$F87)),Expenses!$G87,"")))</f>
        <v/>
      </c>
      <c r="G87" s="48" t="str">
        <f>IF(Expenses!$G87&gt;0,IF(Expenses!$F87="Each Month",Expenses!$G87,IF(ISNUMBER(FIND(LEFT(G$2,3),Expenses!$F87)),Expenses!$G87,"")))</f>
        <v/>
      </c>
      <c r="H87" s="48" t="str">
        <f>IF(Expenses!$G87&gt;0,IF(Expenses!$F87="Each Month",Expenses!$G87,IF(ISNUMBER(FIND(LEFT(H$2,3),Expenses!$F87)),Expenses!$G87,"")))</f>
        <v/>
      </c>
      <c r="I87" s="48" t="str">
        <f>IF(Expenses!$G87&gt;0,IF(Expenses!$F87="Each Month",Expenses!$G87,IF(ISNUMBER(FIND(LEFT(I$2,3),Expenses!$F87)),Expenses!$G87,"")))</f>
        <v/>
      </c>
      <c r="J87" s="48" t="str">
        <f>IF(Expenses!$G87&gt;0,IF(Expenses!$F87="Each Month",Expenses!$G87,IF(ISNUMBER(FIND(LEFT(J$2,3),Expenses!$F87)),Expenses!$G87,"")))</f>
        <v/>
      </c>
      <c r="K87" s="48" t="str">
        <f>IF(Expenses!$G87&gt;0,IF(Expenses!$F87="Each Month",Expenses!$G87,IF(ISNUMBER(FIND(LEFT(K$2,3),Expenses!$F87)),Expenses!$G87,"")))</f>
        <v/>
      </c>
      <c r="L87" s="48" t="str">
        <f>IF(Expenses!$G87&gt;0,IF(Expenses!$F87="Each Month",Expenses!$G87,IF(ISNUMBER(FIND(LEFT(L$2,3),Expenses!$F87)),Expenses!$G87,"")))</f>
        <v/>
      </c>
      <c r="M87" s="48" t="str">
        <f>IF(Expenses!$G87&gt;0,IF(Expenses!$F87="Each Month",Expenses!$G87,IF(ISNUMBER(FIND(LEFT(M$2,3),Expenses!$F87)),Expenses!$G87,"")))</f>
        <v/>
      </c>
      <c r="N87" s="48" t="str">
        <f>IF(Expenses!$G87&gt;0,IF(Expenses!$F87="Each Month",Expenses!$G87,IF(ISNUMBER(FIND(LEFT(N$2,3),Expenses!$F87)),Expenses!$G87,"")))</f>
        <v/>
      </c>
      <c r="O87" s="57" t="str">
        <f>Expenses!C87</f>
        <v>Education</v>
      </c>
    </row>
    <row r="88" spans="2:15" ht="16.5" customHeight="1" x14ac:dyDescent="0.25">
      <c r="B88" s="49" t="str">
        <f>Expenses!B88</f>
        <v>Sporting Expenses</v>
      </c>
      <c r="C88" s="50" t="str">
        <f>IF(Expenses!$G88&gt;0,IF(Expenses!$F88="Each Month",Expenses!$G88,IF(ISNUMBER(FIND(LEFT(C$2,3),Expenses!$F88)),Expenses!$G88,"")))</f>
        <v/>
      </c>
      <c r="D88" s="50" t="str">
        <f>IF(Expenses!$G88&gt;0,IF(Expenses!$F88="Each Month",Expenses!$G88,IF(ISNUMBER(FIND(LEFT(D$2,3),Expenses!$F88)),Expenses!$G88,"")))</f>
        <v/>
      </c>
      <c r="E88" s="50" t="str">
        <f>IF(Expenses!$G88&gt;0,IF(Expenses!$F88="Each Month",Expenses!$G88,IF(ISNUMBER(FIND(LEFT(E$2,3),Expenses!$F88)),Expenses!$G88,"")))</f>
        <v/>
      </c>
      <c r="F88" s="48" t="str">
        <f>IF(Expenses!$G88&gt;0,IF(Expenses!$F88="Each Month",Expenses!$G88,IF(ISNUMBER(FIND(LEFT(F$2,3),Expenses!$F88)),Expenses!$G88,"")))</f>
        <v/>
      </c>
      <c r="G88" s="48" t="str">
        <f>IF(Expenses!$G88&gt;0,IF(Expenses!$F88="Each Month",Expenses!$G88,IF(ISNUMBER(FIND(LEFT(G$2,3),Expenses!$F88)),Expenses!$G88,"")))</f>
        <v/>
      </c>
      <c r="H88" s="48" t="str">
        <f>IF(Expenses!$G88&gt;0,IF(Expenses!$F88="Each Month",Expenses!$G88,IF(ISNUMBER(FIND(LEFT(H$2,3),Expenses!$F88)),Expenses!$G88,"")))</f>
        <v/>
      </c>
      <c r="I88" s="48" t="str">
        <f>IF(Expenses!$G88&gt;0,IF(Expenses!$F88="Each Month",Expenses!$G88,IF(ISNUMBER(FIND(LEFT(I$2,3),Expenses!$F88)),Expenses!$G88,"")))</f>
        <v/>
      </c>
      <c r="J88" s="48" t="str">
        <f>IF(Expenses!$G88&gt;0,IF(Expenses!$F88="Each Month",Expenses!$G88,IF(ISNUMBER(FIND(LEFT(J$2,3),Expenses!$F88)),Expenses!$G88,"")))</f>
        <v/>
      </c>
      <c r="K88" s="48" t="str">
        <f>IF(Expenses!$G88&gt;0,IF(Expenses!$F88="Each Month",Expenses!$G88,IF(ISNUMBER(FIND(LEFT(K$2,3),Expenses!$F88)),Expenses!$G88,"")))</f>
        <v/>
      </c>
      <c r="L88" s="48" t="str">
        <f>IF(Expenses!$G88&gt;0,IF(Expenses!$F88="Each Month",Expenses!$G88,IF(ISNUMBER(FIND(LEFT(L$2,3),Expenses!$F88)),Expenses!$G88,"")))</f>
        <v/>
      </c>
      <c r="M88" s="48" t="str">
        <f>IF(Expenses!$G88&gt;0,IF(Expenses!$F88="Each Month",Expenses!$G88,IF(ISNUMBER(FIND(LEFT(M$2,3),Expenses!$F88)),Expenses!$G88,"")))</f>
        <v/>
      </c>
      <c r="N88" s="48" t="str">
        <f>IF(Expenses!$G88&gt;0,IF(Expenses!$F88="Each Month",Expenses!$G88,IF(ISNUMBER(FIND(LEFT(N$2,3),Expenses!$F88)),Expenses!$G88,"")))</f>
        <v/>
      </c>
      <c r="O88" s="57" t="str">
        <f>Expenses!C88</f>
        <v>Education</v>
      </c>
    </row>
    <row r="89" spans="2:15" ht="16.5" customHeight="1" x14ac:dyDescent="0.25">
      <c r="B89" s="49" t="str">
        <f>Expenses!B89</f>
        <v>Excursions</v>
      </c>
      <c r="C89" s="50" t="str">
        <f>IF(Expenses!$G89&gt;0,IF(Expenses!$F89="Each Month",Expenses!$G89,IF(ISNUMBER(FIND(LEFT(C$2,3),Expenses!$F89)),Expenses!$G89,"")))</f>
        <v/>
      </c>
      <c r="D89" s="50" t="str">
        <f>IF(Expenses!$G89&gt;0,IF(Expenses!$F89="Each Month",Expenses!$G89,IF(ISNUMBER(FIND(LEFT(D$2,3),Expenses!$F89)),Expenses!$G89,"")))</f>
        <v/>
      </c>
      <c r="E89" s="50" t="str">
        <f>IF(Expenses!$G89&gt;0,IF(Expenses!$F89="Each Month",Expenses!$G89,IF(ISNUMBER(FIND(LEFT(E$2,3),Expenses!$F89)),Expenses!$G89,"")))</f>
        <v/>
      </c>
      <c r="F89" s="48" t="str">
        <f>IF(Expenses!$G89&gt;0,IF(Expenses!$F89="Each Month",Expenses!$G89,IF(ISNUMBER(FIND(LEFT(F$2,3),Expenses!$F89)),Expenses!$G89,"")))</f>
        <v/>
      </c>
      <c r="G89" s="48" t="str">
        <f>IF(Expenses!$G89&gt;0,IF(Expenses!$F89="Each Month",Expenses!$G89,IF(ISNUMBER(FIND(LEFT(G$2,3),Expenses!$F89)),Expenses!$G89,"")))</f>
        <v/>
      </c>
      <c r="H89" s="48" t="str">
        <f>IF(Expenses!$G89&gt;0,IF(Expenses!$F89="Each Month",Expenses!$G89,IF(ISNUMBER(FIND(LEFT(H$2,3),Expenses!$F89)),Expenses!$G89,"")))</f>
        <v/>
      </c>
      <c r="I89" s="48" t="str">
        <f>IF(Expenses!$G89&gt;0,IF(Expenses!$F89="Each Month",Expenses!$G89,IF(ISNUMBER(FIND(LEFT(I$2,3),Expenses!$F89)),Expenses!$G89,"")))</f>
        <v/>
      </c>
      <c r="J89" s="48" t="str">
        <f>IF(Expenses!$G89&gt;0,IF(Expenses!$F89="Each Month",Expenses!$G89,IF(ISNUMBER(FIND(LEFT(J$2,3),Expenses!$F89)),Expenses!$G89,"")))</f>
        <v/>
      </c>
      <c r="K89" s="48" t="str">
        <f>IF(Expenses!$G89&gt;0,IF(Expenses!$F89="Each Month",Expenses!$G89,IF(ISNUMBER(FIND(LEFT(K$2,3),Expenses!$F89)),Expenses!$G89,"")))</f>
        <v/>
      </c>
      <c r="L89" s="48" t="str">
        <f>IF(Expenses!$G89&gt;0,IF(Expenses!$F89="Each Month",Expenses!$G89,IF(ISNUMBER(FIND(LEFT(L$2,3),Expenses!$F89)),Expenses!$G89,"")))</f>
        <v/>
      </c>
      <c r="M89" s="48" t="str">
        <f>IF(Expenses!$G89&gt;0,IF(Expenses!$F89="Each Month",Expenses!$G89,IF(ISNUMBER(FIND(LEFT(M$2,3),Expenses!$F89)),Expenses!$G89,"")))</f>
        <v/>
      </c>
      <c r="N89" s="48" t="str">
        <f>IF(Expenses!$G89&gt;0,IF(Expenses!$F89="Each Month",Expenses!$G89,IF(ISNUMBER(FIND(LEFT(N$2,3),Expenses!$F89)),Expenses!$G89,"")))</f>
        <v/>
      </c>
      <c r="O89" s="57" t="str">
        <f>Expenses!C89</f>
        <v>Education</v>
      </c>
    </row>
    <row r="90" spans="2:15" ht="16.5" customHeight="1" x14ac:dyDescent="0.25">
      <c r="B90" s="49" t="str">
        <f>Expenses!B90</f>
        <v>Other</v>
      </c>
      <c r="C90" s="50" t="str">
        <f>IF(Expenses!$G90&gt;0,IF(Expenses!$F90="Each Month",Expenses!$G90,IF(ISNUMBER(FIND(LEFT(C$2,3),Expenses!$F90)),Expenses!$G90,"")))</f>
        <v/>
      </c>
      <c r="D90" s="50" t="str">
        <f>IF(Expenses!$G90&gt;0,IF(Expenses!$F90="Each Month",Expenses!$G90,IF(ISNUMBER(FIND(LEFT(D$2,3),Expenses!$F90)),Expenses!$G90,"")))</f>
        <v/>
      </c>
      <c r="E90" s="50" t="str">
        <f>IF(Expenses!$G90&gt;0,IF(Expenses!$F90="Each Month",Expenses!$G90,IF(ISNUMBER(FIND(LEFT(E$2,3),Expenses!$F90)),Expenses!$G90,"")))</f>
        <v/>
      </c>
      <c r="F90" s="48" t="str">
        <f>IF(Expenses!$G90&gt;0,IF(Expenses!$F90="Each Month",Expenses!$G90,IF(ISNUMBER(FIND(LEFT(F$2,3),Expenses!$F90)),Expenses!$G90,"")))</f>
        <v/>
      </c>
      <c r="G90" s="48" t="str">
        <f>IF(Expenses!$G90&gt;0,IF(Expenses!$F90="Each Month",Expenses!$G90,IF(ISNUMBER(FIND(LEFT(G$2,3),Expenses!$F90)),Expenses!$G90,"")))</f>
        <v/>
      </c>
      <c r="H90" s="48" t="str">
        <f>IF(Expenses!$G90&gt;0,IF(Expenses!$F90="Each Month",Expenses!$G90,IF(ISNUMBER(FIND(LEFT(H$2,3),Expenses!$F90)),Expenses!$G90,"")))</f>
        <v/>
      </c>
      <c r="I90" s="48" t="str">
        <f>IF(Expenses!$G90&gt;0,IF(Expenses!$F90="Each Month",Expenses!$G90,IF(ISNUMBER(FIND(LEFT(I$2,3),Expenses!$F90)),Expenses!$G90,"")))</f>
        <v/>
      </c>
      <c r="J90" s="48" t="str">
        <f>IF(Expenses!$G90&gt;0,IF(Expenses!$F90="Each Month",Expenses!$G90,IF(ISNUMBER(FIND(LEFT(J$2,3),Expenses!$F90)),Expenses!$G90,"")))</f>
        <v/>
      </c>
      <c r="K90" s="48" t="str">
        <f>IF(Expenses!$G90&gt;0,IF(Expenses!$F90="Each Month",Expenses!$G90,IF(ISNUMBER(FIND(LEFT(K$2,3),Expenses!$F90)),Expenses!$G90,"")))</f>
        <v/>
      </c>
      <c r="L90" s="48" t="str">
        <f>IF(Expenses!$G90&gt;0,IF(Expenses!$F90="Each Month",Expenses!$G90,IF(ISNUMBER(FIND(LEFT(L$2,3),Expenses!$F90)),Expenses!$G90,"")))</f>
        <v/>
      </c>
      <c r="M90" s="48" t="str">
        <f>IF(Expenses!$G90&gt;0,IF(Expenses!$F90="Each Month",Expenses!$G90,IF(ISNUMBER(FIND(LEFT(M$2,3),Expenses!$F90)),Expenses!$G90,"")))</f>
        <v/>
      </c>
      <c r="N90" s="48" t="str">
        <f>IF(Expenses!$G90&gt;0,IF(Expenses!$F90="Each Month",Expenses!$G90,IF(ISNUMBER(FIND(LEFT(N$2,3),Expenses!$F90)),Expenses!$G90,"")))</f>
        <v/>
      </c>
      <c r="O90" s="57" t="str">
        <f>Expenses!C90</f>
        <v>Education</v>
      </c>
    </row>
    <row r="91" spans="2:15" ht="16.5" customHeight="1" x14ac:dyDescent="0.25">
      <c r="B91" s="49" t="str">
        <f>Expenses!B91</f>
        <v>Other</v>
      </c>
      <c r="C91" s="50" t="str">
        <f>IF(Expenses!$G91&gt;0,IF(Expenses!$F91="Each Month",Expenses!$G91,IF(ISNUMBER(FIND(LEFT(C$2,3),Expenses!$F91)),Expenses!$G91,"")))</f>
        <v/>
      </c>
      <c r="D91" s="50" t="str">
        <f>IF(Expenses!$G91&gt;0,IF(Expenses!$F91="Each Month",Expenses!$G91,IF(ISNUMBER(FIND(LEFT(D$2,3),Expenses!$F91)),Expenses!$G91,"")))</f>
        <v/>
      </c>
      <c r="E91" s="50" t="str">
        <f>IF(Expenses!$G91&gt;0,IF(Expenses!$F91="Each Month",Expenses!$G91,IF(ISNUMBER(FIND(LEFT(E$2,3),Expenses!$F91)),Expenses!$G91,"")))</f>
        <v/>
      </c>
      <c r="F91" s="48" t="str">
        <f>IF(Expenses!$G91&gt;0,IF(Expenses!$F91="Each Month",Expenses!$G91,IF(ISNUMBER(FIND(LEFT(F$2,3),Expenses!$F91)),Expenses!$G91,"")))</f>
        <v/>
      </c>
      <c r="G91" s="48" t="str">
        <f>IF(Expenses!$G91&gt;0,IF(Expenses!$F91="Each Month",Expenses!$G91,IF(ISNUMBER(FIND(LEFT(G$2,3),Expenses!$F91)),Expenses!$G91,"")))</f>
        <v/>
      </c>
      <c r="H91" s="48" t="str">
        <f>IF(Expenses!$G91&gt;0,IF(Expenses!$F91="Each Month",Expenses!$G91,IF(ISNUMBER(FIND(LEFT(H$2,3),Expenses!$F91)),Expenses!$G91,"")))</f>
        <v/>
      </c>
      <c r="I91" s="48" t="str">
        <f>IF(Expenses!$G91&gt;0,IF(Expenses!$F91="Each Month",Expenses!$G91,IF(ISNUMBER(FIND(LEFT(I$2,3),Expenses!$F91)),Expenses!$G91,"")))</f>
        <v/>
      </c>
      <c r="J91" s="48" t="str">
        <f>IF(Expenses!$G91&gt;0,IF(Expenses!$F91="Each Month",Expenses!$G91,IF(ISNUMBER(FIND(LEFT(J$2,3),Expenses!$F91)),Expenses!$G91,"")))</f>
        <v/>
      </c>
      <c r="K91" s="48" t="str">
        <f>IF(Expenses!$G91&gt;0,IF(Expenses!$F91="Each Month",Expenses!$G91,IF(ISNUMBER(FIND(LEFT(K$2,3),Expenses!$F91)),Expenses!$G91,"")))</f>
        <v/>
      </c>
      <c r="L91" s="48" t="str">
        <f>IF(Expenses!$G91&gt;0,IF(Expenses!$F91="Each Month",Expenses!$G91,IF(ISNUMBER(FIND(LEFT(L$2,3),Expenses!$F91)),Expenses!$G91,"")))</f>
        <v/>
      </c>
      <c r="M91" s="48" t="str">
        <f>IF(Expenses!$G91&gt;0,IF(Expenses!$F91="Each Month",Expenses!$G91,IF(ISNUMBER(FIND(LEFT(M$2,3),Expenses!$F91)),Expenses!$G91,"")))</f>
        <v/>
      </c>
      <c r="N91" s="48" t="str">
        <f>IF(Expenses!$G91&gt;0,IF(Expenses!$F91="Each Month",Expenses!$G91,IF(ISNUMBER(FIND(LEFT(N$2,3),Expenses!$F91)),Expenses!$G91,"")))</f>
        <v/>
      </c>
      <c r="O91" s="57" t="str">
        <f>Expenses!C91</f>
        <v>Education</v>
      </c>
    </row>
    <row r="92" spans="2:15" ht="16.5" customHeight="1" x14ac:dyDescent="0.25">
      <c r="B92" s="49" t="str">
        <f>Expenses!B92</f>
        <v>Other</v>
      </c>
      <c r="C92" s="50" t="str">
        <f>IF(Expenses!$G92&gt;0,IF(Expenses!$F92="Each Month",Expenses!$G92,IF(ISNUMBER(FIND(LEFT(C$2,3),Expenses!$F92)),Expenses!$G92,"")))</f>
        <v/>
      </c>
      <c r="D92" s="50" t="str">
        <f>IF(Expenses!$G92&gt;0,IF(Expenses!$F92="Each Month",Expenses!$G92,IF(ISNUMBER(FIND(LEFT(D$2,3),Expenses!$F92)),Expenses!$G92,"")))</f>
        <v/>
      </c>
      <c r="E92" s="50" t="str">
        <f>IF(Expenses!$G92&gt;0,IF(Expenses!$F92="Each Month",Expenses!$G92,IF(ISNUMBER(FIND(LEFT(E$2,3),Expenses!$F92)),Expenses!$G92,"")))</f>
        <v/>
      </c>
      <c r="F92" s="48" t="str">
        <f>IF(Expenses!$G92&gt;0,IF(Expenses!$F92="Each Month",Expenses!$G92,IF(ISNUMBER(FIND(LEFT(F$2,3),Expenses!$F92)),Expenses!$G92,"")))</f>
        <v/>
      </c>
      <c r="G92" s="48" t="str">
        <f>IF(Expenses!$G92&gt;0,IF(Expenses!$F92="Each Month",Expenses!$G92,IF(ISNUMBER(FIND(LEFT(G$2,3),Expenses!$F92)),Expenses!$G92,"")))</f>
        <v/>
      </c>
      <c r="H92" s="48" t="str">
        <f>IF(Expenses!$G92&gt;0,IF(Expenses!$F92="Each Month",Expenses!$G92,IF(ISNUMBER(FIND(LEFT(H$2,3),Expenses!$F92)),Expenses!$G92,"")))</f>
        <v/>
      </c>
      <c r="I92" s="48" t="str">
        <f>IF(Expenses!$G92&gt;0,IF(Expenses!$F92="Each Month",Expenses!$G92,IF(ISNUMBER(FIND(LEFT(I$2,3),Expenses!$F92)),Expenses!$G92,"")))</f>
        <v/>
      </c>
      <c r="J92" s="48" t="str">
        <f>IF(Expenses!$G92&gt;0,IF(Expenses!$F92="Each Month",Expenses!$G92,IF(ISNUMBER(FIND(LEFT(J$2,3),Expenses!$F92)),Expenses!$G92,"")))</f>
        <v/>
      </c>
      <c r="K92" s="48" t="str">
        <f>IF(Expenses!$G92&gt;0,IF(Expenses!$F92="Each Month",Expenses!$G92,IF(ISNUMBER(FIND(LEFT(K$2,3),Expenses!$F92)),Expenses!$G92,"")))</f>
        <v/>
      </c>
      <c r="L92" s="48" t="str">
        <f>IF(Expenses!$G92&gt;0,IF(Expenses!$F92="Each Month",Expenses!$G92,IF(ISNUMBER(FIND(LEFT(L$2,3),Expenses!$F92)),Expenses!$G92,"")))</f>
        <v/>
      </c>
      <c r="M92" s="48" t="str">
        <f>IF(Expenses!$G92&gt;0,IF(Expenses!$F92="Each Month",Expenses!$G92,IF(ISNUMBER(FIND(LEFT(M$2,3),Expenses!$F92)),Expenses!$G92,"")))</f>
        <v/>
      </c>
      <c r="N92" s="48" t="str">
        <f>IF(Expenses!$G92&gt;0,IF(Expenses!$F92="Each Month",Expenses!$G92,IF(ISNUMBER(FIND(LEFT(N$2,3),Expenses!$F92)),Expenses!$G92,"")))</f>
        <v/>
      </c>
      <c r="O92" s="57" t="str">
        <f>Expenses!C92</f>
        <v>Education</v>
      </c>
    </row>
    <row r="93" spans="2:15" ht="16.5" customHeight="1" x14ac:dyDescent="0.25">
      <c r="B93" s="49" t="str">
        <f>Expenses!B93</f>
        <v>Personal Play Money</v>
      </c>
      <c r="C93" s="50" t="str">
        <f>IF(Expenses!$G93&gt;0,IF(Expenses!$F93="Each Month",Expenses!$G93,IF(ISNUMBER(FIND(LEFT(C$2,3),Expenses!$F93)),Expenses!$G93,"")))</f>
        <v/>
      </c>
      <c r="D93" s="50" t="str">
        <f>IF(Expenses!$G93&gt;0,IF(Expenses!$F93="Each Month",Expenses!$G93,IF(ISNUMBER(FIND(LEFT(D$2,3),Expenses!$F93)),Expenses!$G93,"")))</f>
        <v/>
      </c>
      <c r="E93" s="50" t="str">
        <f>IF(Expenses!$G93&gt;0,IF(Expenses!$F93="Each Month",Expenses!$G93,IF(ISNUMBER(FIND(LEFT(E$2,3),Expenses!$F93)),Expenses!$G93,"")))</f>
        <v/>
      </c>
      <c r="F93" s="48" t="str">
        <f>IF(Expenses!$G93&gt;0,IF(Expenses!$F93="Each Month",Expenses!$G93,IF(ISNUMBER(FIND(LEFT(F$2,3),Expenses!$F93)),Expenses!$G93,"")))</f>
        <v/>
      </c>
      <c r="G93" s="48" t="str">
        <f>IF(Expenses!$G93&gt;0,IF(Expenses!$F93="Each Month",Expenses!$G93,IF(ISNUMBER(FIND(LEFT(G$2,3),Expenses!$F93)),Expenses!$G93,"")))</f>
        <v/>
      </c>
      <c r="H93" s="48" t="str">
        <f>IF(Expenses!$G93&gt;0,IF(Expenses!$F93="Each Month",Expenses!$G93,IF(ISNUMBER(FIND(LEFT(H$2,3),Expenses!$F93)),Expenses!$G93,"")))</f>
        <v/>
      </c>
      <c r="I93" s="48" t="str">
        <f>IF(Expenses!$G93&gt;0,IF(Expenses!$F93="Each Month",Expenses!$G93,IF(ISNUMBER(FIND(LEFT(I$2,3),Expenses!$F93)),Expenses!$G93,"")))</f>
        <v/>
      </c>
      <c r="J93" s="48" t="str">
        <f>IF(Expenses!$G93&gt;0,IF(Expenses!$F93="Each Month",Expenses!$G93,IF(ISNUMBER(FIND(LEFT(J$2,3),Expenses!$F93)),Expenses!$G93,"")))</f>
        <v/>
      </c>
      <c r="K93" s="48" t="str">
        <f>IF(Expenses!$G93&gt;0,IF(Expenses!$F93="Each Month",Expenses!$G93,IF(ISNUMBER(FIND(LEFT(K$2,3),Expenses!$F93)),Expenses!$G93,"")))</f>
        <v/>
      </c>
      <c r="L93" s="48" t="str">
        <f>IF(Expenses!$G93&gt;0,IF(Expenses!$F93="Each Month",Expenses!$G93,IF(ISNUMBER(FIND(LEFT(L$2,3),Expenses!$F93)),Expenses!$G93,"")))</f>
        <v/>
      </c>
      <c r="M93" s="48" t="str">
        <f>IF(Expenses!$G93&gt;0,IF(Expenses!$F93="Each Month",Expenses!$G93,IF(ISNUMBER(FIND(LEFT(M$2,3),Expenses!$F93)),Expenses!$G93,"")))</f>
        <v/>
      </c>
      <c r="N93" s="48" t="str">
        <f>IF(Expenses!$G93&gt;0,IF(Expenses!$F93="Each Month",Expenses!$G93,IF(ISNUMBER(FIND(LEFT(N$2,3),Expenses!$F93)),Expenses!$G93,"")))</f>
        <v/>
      </c>
      <c r="O93" s="57" t="str">
        <f>Expenses!C93</f>
        <v>Other Expenses</v>
      </c>
    </row>
    <row r="94" spans="2:15" ht="16.5" customHeight="1" x14ac:dyDescent="0.25">
      <c r="B94" s="49" t="str">
        <f>Expenses!B94</f>
        <v>Children Pocket Money</v>
      </c>
      <c r="C94" s="50" t="str">
        <f>IF(Expenses!$G94&gt;0,IF(Expenses!$F94="Each Month",Expenses!$G94,IF(ISNUMBER(FIND(LEFT(C$2,3),Expenses!$F94)),Expenses!$G94,"")))</f>
        <v/>
      </c>
      <c r="D94" s="50" t="str">
        <f>IF(Expenses!$G94&gt;0,IF(Expenses!$F94="Each Month",Expenses!$G94,IF(ISNUMBER(FIND(LEFT(D$2,3),Expenses!$F94)),Expenses!$G94,"")))</f>
        <v/>
      </c>
      <c r="E94" s="50" t="str">
        <f>IF(Expenses!$G94&gt;0,IF(Expenses!$F94="Each Month",Expenses!$G94,IF(ISNUMBER(FIND(LEFT(E$2,3),Expenses!$F94)),Expenses!$G94,"")))</f>
        <v/>
      </c>
      <c r="F94" s="48" t="str">
        <f>IF(Expenses!$G94&gt;0,IF(Expenses!$F94="Each Month",Expenses!$G94,IF(ISNUMBER(FIND(LEFT(F$2,3),Expenses!$F94)),Expenses!$G94,"")))</f>
        <v/>
      </c>
      <c r="G94" s="48" t="str">
        <f>IF(Expenses!$G94&gt;0,IF(Expenses!$F94="Each Month",Expenses!$G94,IF(ISNUMBER(FIND(LEFT(G$2,3),Expenses!$F94)),Expenses!$G94,"")))</f>
        <v/>
      </c>
      <c r="H94" s="48" t="str">
        <f>IF(Expenses!$G94&gt;0,IF(Expenses!$F94="Each Month",Expenses!$G94,IF(ISNUMBER(FIND(LEFT(H$2,3),Expenses!$F94)),Expenses!$G94,"")))</f>
        <v/>
      </c>
      <c r="I94" s="48" t="str">
        <f>IF(Expenses!$G94&gt;0,IF(Expenses!$F94="Each Month",Expenses!$G94,IF(ISNUMBER(FIND(LEFT(I$2,3),Expenses!$F94)),Expenses!$G94,"")))</f>
        <v/>
      </c>
      <c r="J94" s="48" t="str">
        <f>IF(Expenses!$G94&gt;0,IF(Expenses!$F94="Each Month",Expenses!$G94,IF(ISNUMBER(FIND(LEFT(J$2,3),Expenses!$F94)),Expenses!$G94,"")))</f>
        <v/>
      </c>
      <c r="K94" s="48" t="str">
        <f>IF(Expenses!$G94&gt;0,IF(Expenses!$F94="Each Month",Expenses!$G94,IF(ISNUMBER(FIND(LEFT(K$2,3),Expenses!$F94)),Expenses!$G94,"")))</f>
        <v/>
      </c>
      <c r="L94" s="48" t="str">
        <f>IF(Expenses!$G94&gt;0,IF(Expenses!$F94="Each Month",Expenses!$G94,IF(ISNUMBER(FIND(LEFT(L$2,3),Expenses!$F94)),Expenses!$G94,"")))</f>
        <v/>
      </c>
      <c r="M94" s="48" t="str">
        <f>IF(Expenses!$G94&gt;0,IF(Expenses!$F94="Each Month",Expenses!$G94,IF(ISNUMBER(FIND(LEFT(M$2,3),Expenses!$F94)),Expenses!$G94,"")))</f>
        <v/>
      </c>
      <c r="N94" s="48" t="str">
        <f>IF(Expenses!$G94&gt;0,IF(Expenses!$F94="Each Month",Expenses!$G94,IF(ISNUMBER(FIND(LEFT(N$2,3),Expenses!$F94)),Expenses!$G94,"")))</f>
        <v/>
      </c>
      <c r="O94" s="57" t="str">
        <f>Expenses!C94</f>
        <v>Other Expenses</v>
      </c>
    </row>
    <row r="95" spans="2:15" ht="16.5" customHeight="1" x14ac:dyDescent="0.25">
      <c r="B95" s="49" t="str">
        <f>Expenses!B95</f>
        <v>Haidresser/Makeup</v>
      </c>
      <c r="C95" s="50" t="str">
        <f>IF(Expenses!$G95&gt;0,IF(Expenses!$F95="Each Month",Expenses!$G95,IF(ISNUMBER(FIND(LEFT(C$2,3),Expenses!$F95)),Expenses!$G95,"")))</f>
        <v/>
      </c>
      <c r="D95" s="50" t="str">
        <f>IF(Expenses!$G95&gt;0,IF(Expenses!$F95="Each Month",Expenses!$G95,IF(ISNUMBER(FIND(LEFT(D$2,3),Expenses!$F95)),Expenses!$G95,"")))</f>
        <v/>
      </c>
      <c r="E95" s="50" t="str">
        <f>IF(Expenses!$G95&gt;0,IF(Expenses!$F95="Each Month",Expenses!$G95,IF(ISNUMBER(FIND(LEFT(E$2,3),Expenses!$F95)),Expenses!$G95,"")))</f>
        <v/>
      </c>
      <c r="F95" s="48" t="str">
        <f>IF(Expenses!$G95&gt;0,IF(Expenses!$F95="Each Month",Expenses!$G95,IF(ISNUMBER(FIND(LEFT(F$2,3),Expenses!$F95)),Expenses!$G95,"")))</f>
        <v/>
      </c>
      <c r="G95" s="48" t="str">
        <f>IF(Expenses!$G95&gt;0,IF(Expenses!$F95="Each Month",Expenses!$G95,IF(ISNUMBER(FIND(LEFT(G$2,3),Expenses!$F95)),Expenses!$G95,"")))</f>
        <v/>
      </c>
      <c r="H95" s="48" t="str">
        <f>IF(Expenses!$G95&gt;0,IF(Expenses!$F95="Each Month",Expenses!$G95,IF(ISNUMBER(FIND(LEFT(H$2,3),Expenses!$F95)),Expenses!$G95,"")))</f>
        <v/>
      </c>
      <c r="I95" s="48" t="str">
        <f>IF(Expenses!$G95&gt;0,IF(Expenses!$F95="Each Month",Expenses!$G95,IF(ISNUMBER(FIND(LEFT(I$2,3),Expenses!$F95)),Expenses!$G95,"")))</f>
        <v/>
      </c>
      <c r="J95" s="48" t="str">
        <f>IF(Expenses!$G95&gt;0,IF(Expenses!$F95="Each Month",Expenses!$G95,IF(ISNUMBER(FIND(LEFT(J$2,3),Expenses!$F95)),Expenses!$G95,"")))</f>
        <v/>
      </c>
      <c r="K95" s="48" t="str">
        <f>IF(Expenses!$G95&gt;0,IF(Expenses!$F95="Each Month",Expenses!$G95,IF(ISNUMBER(FIND(LEFT(K$2,3),Expenses!$F95)),Expenses!$G95,"")))</f>
        <v/>
      </c>
      <c r="L95" s="48" t="str">
        <f>IF(Expenses!$G95&gt;0,IF(Expenses!$F95="Each Month",Expenses!$G95,IF(ISNUMBER(FIND(LEFT(L$2,3),Expenses!$F95)),Expenses!$G95,"")))</f>
        <v/>
      </c>
      <c r="M95" s="48" t="str">
        <f>IF(Expenses!$G95&gt;0,IF(Expenses!$F95="Each Month",Expenses!$G95,IF(ISNUMBER(FIND(LEFT(M$2,3),Expenses!$F95)),Expenses!$G95,"")))</f>
        <v/>
      </c>
      <c r="N95" s="48" t="str">
        <f>IF(Expenses!$G95&gt;0,IF(Expenses!$F95="Each Month",Expenses!$G95,IF(ISNUMBER(FIND(LEFT(N$2,3),Expenses!$F95)),Expenses!$G95,"")))</f>
        <v/>
      </c>
      <c r="O95" s="57" t="str">
        <f>Expenses!C95</f>
        <v>Other Expenses</v>
      </c>
    </row>
    <row r="96" spans="2:15" ht="16.5" customHeight="1" x14ac:dyDescent="0.25">
      <c r="B96" s="49" t="str">
        <f>Expenses!B96</f>
        <v>Clothing/Shoes</v>
      </c>
      <c r="C96" s="50" t="str">
        <f>IF(Expenses!$G96&gt;0,IF(Expenses!$F96="Each Month",Expenses!$G96,IF(ISNUMBER(FIND(LEFT(C$2,3),Expenses!$F96)),Expenses!$G96,"")))</f>
        <v/>
      </c>
      <c r="D96" s="50" t="str">
        <f>IF(Expenses!$G96&gt;0,IF(Expenses!$F96="Each Month",Expenses!$G96,IF(ISNUMBER(FIND(LEFT(D$2,3),Expenses!$F96)),Expenses!$G96,"")))</f>
        <v/>
      </c>
      <c r="E96" s="50" t="str">
        <f>IF(Expenses!$G96&gt;0,IF(Expenses!$F96="Each Month",Expenses!$G96,IF(ISNUMBER(FIND(LEFT(E$2,3),Expenses!$F96)),Expenses!$G96,"")))</f>
        <v/>
      </c>
      <c r="F96" s="48" t="str">
        <f>IF(Expenses!$G96&gt;0,IF(Expenses!$F96="Each Month",Expenses!$G96,IF(ISNUMBER(FIND(LEFT(F$2,3),Expenses!$F96)),Expenses!$G96,"")))</f>
        <v/>
      </c>
      <c r="G96" s="48" t="str">
        <f>IF(Expenses!$G96&gt;0,IF(Expenses!$F96="Each Month",Expenses!$G96,IF(ISNUMBER(FIND(LEFT(G$2,3),Expenses!$F96)),Expenses!$G96,"")))</f>
        <v/>
      </c>
      <c r="H96" s="48" t="str">
        <f>IF(Expenses!$G96&gt;0,IF(Expenses!$F96="Each Month",Expenses!$G96,IF(ISNUMBER(FIND(LEFT(H$2,3),Expenses!$F96)),Expenses!$G96,"")))</f>
        <v/>
      </c>
      <c r="I96" s="48" t="str">
        <f>IF(Expenses!$G96&gt;0,IF(Expenses!$F96="Each Month",Expenses!$G96,IF(ISNUMBER(FIND(LEFT(I$2,3),Expenses!$F96)),Expenses!$G96,"")))</f>
        <v/>
      </c>
      <c r="J96" s="48" t="str">
        <f>IF(Expenses!$G96&gt;0,IF(Expenses!$F96="Each Month",Expenses!$G96,IF(ISNUMBER(FIND(LEFT(J$2,3),Expenses!$F96)),Expenses!$G96,"")))</f>
        <v/>
      </c>
      <c r="K96" s="48" t="str">
        <f>IF(Expenses!$G96&gt;0,IF(Expenses!$F96="Each Month",Expenses!$G96,IF(ISNUMBER(FIND(LEFT(K$2,3),Expenses!$F96)),Expenses!$G96,"")))</f>
        <v/>
      </c>
      <c r="L96" s="48" t="str">
        <f>IF(Expenses!$G96&gt;0,IF(Expenses!$F96="Each Month",Expenses!$G96,IF(ISNUMBER(FIND(LEFT(L$2,3),Expenses!$F96)),Expenses!$G96,"")))</f>
        <v/>
      </c>
      <c r="M96" s="48" t="str">
        <f>IF(Expenses!$G96&gt;0,IF(Expenses!$F96="Each Month",Expenses!$G96,IF(ISNUMBER(FIND(LEFT(M$2,3),Expenses!$F96)),Expenses!$G96,"")))</f>
        <v/>
      </c>
      <c r="N96" s="48" t="str">
        <f>IF(Expenses!$G96&gt;0,IF(Expenses!$F96="Each Month",Expenses!$G96,IF(ISNUMBER(FIND(LEFT(N$2,3),Expenses!$F96)),Expenses!$G96,"")))</f>
        <v/>
      </c>
      <c r="O96" s="57" t="str">
        <f>Expenses!C96</f>
        <v>Other Expenses</v>
      </c>
    </row>
    <row r="97" spans="2:15" ht="16.5" customHeight="1" x14ac:dyDescent="0.25">
      <c r="B97" s="49" t="str">
        <f>Expenses!B97</f>
        <v>Hobbies</v>
      </c>
      <c r="C97" s="50" t="str">
        <f>IF(Expenses!$G97&gt;0,IF(Expenses!$F97="Each Month",Expenses!$G97,IF(ISNUMBER(FIND(LEFT(C$2,3),Expenses!$F97)),Expenses!$G97,"")))</f>
        <v/>
      </c>
      <c r="D97" s="50" t="str">
        <f>IF(Expenses!$G97&gt;0,IF(Expenses!$F97="Each Month",Expenses!$G97,IF(ISNUMBER(FIND(LEFT(D$2,3),Expenses!$F97)),Expenses!$G97,"")))</f>
        <v/>
      </c>
      <c r="E97" s="50" t="str">
        <f>IF(Expenses!$G97&gt;0,IF(Expenses!$F97="Each Month",Expenses!$G97,IF(ISNUMBER(FIND(LEFT(E$2,3),Expenses!$F97)),Expenses!$G97,"")))</f>
        <v/>
      </c>
      <c r="F97" s="48" t="str">
        <f>IF(Expenses!$G97&gt;0,IF(Expenses!$F97="Each Month",Expenses!$G97,IF(ISNUMBER(FIND(LEFT(F$2,3),Expenses!$F97)),Expenses!$G97,"")))</f>
        <v/>
      </c>
      <c r="G97" s="48" t="str">
        <f>IF(Expenses!$G97&gt;0,IF(Expenses!$F97="Each Month",Expenses!$G97,IF(ISNUMBER(FIND(LEFT(G$2,3),Expenses!$F97)),Expenses!$G97,"")))</f>
        <v/>
      </c>
      <c r="H97" s="48" t="str">
        <f>IF(Expenses!$G97&gt;0,IF(Expenses!$F97="Each Month",Expenses!$G97,IF(ISNUMBER(FIND(LEFT(H$2,3),Expenses!$F97)),Expenses!$G97,"")))</f>
        <v/>
      </c>
      <c r="I97" s="48" t="str">
        <f>IF(Expenses!$G97&gt;0,IF(Expenses!$F97="Each Month",Expenses!$G97,IF(ISNUMBER(FIND(LEFT(I$2,3),Expenses!$F97)),Expenses!$G97,"")))</f>
        <v/>
      </c>
      <c r="J97" s="48" t="str">
        <f>IF(Expenses!$G97&gt;0,IF(Expenses!$F97="Each Month",Expenses!$G97,IF(ISNUMBER(FIND(LEFT(J$2,3),Expenses!$F97)),Expenses!$G97,"")))</f>
        <v/>
      </c>
      <c r="K97" s="48" t="str">
        <f>IF(Expenses!$G97&gt;0,IF(Expenses!$F97="Each Month",Expenses!$G97,IF(ISNUMBER(FIND(LEFT(K$2,3),Expenses!$F97)),Expenses!$G97,"")))</f>
        <v/>
      </c>
      <c r="L97" s="48" t="str">
        <f>IF(Expenses!$G97&gt;0,IF(Expenses!$F97="Each Month",Expenses!$G97,IF(ISNUMBER(FIND(LEFT(L$2,3),Expenses!$F97)),Expenses!$G97,"")))</f>
        <v/>
      </c>
      <c r="M97" s="48" t="str">
        <f>IF(Expenses!$G97&gt;0,IF(Expenses!$F97="Each Month",Expenses!$G97,IF(ISNUMBER(FIND(LEFT(M$2,3),Expenses!$F97)),Expenses!$G97,"")))</f>
        <v/>
      </c>
      <c r="N97" s="48" t="str">
        <f>IF(Expenses!$G97&gt;0,IF(Expenses!$F97="Each Month",Expenses!$G97,IF(ISNUMBER(FIND(LEFT(N$2,3),Expenses!$F97)),Expenses!$G97,"")))</f>
        <v/>
      </c>
      <c r="O97" s="57" t="str">
        <f>Expenses!C97</f>
        <v>Other Expenses</v>
      </c>
    </row>
    <row r="98" spans="2:15" ht="16.5" customHeight="1" x14ac:dyDescent="0.25">
      <c r="B98" s="49" t="str">
        <f>Expenses!B98</f>
        <v>Entertainment</v>
      </c>
      <c r="C98" s="50" t="str">
        <f>IF(Expenses!$G98&gt;0,IF(Expenses!$F98="Each Month",Expenses!$G98,IF(ISNUMBER(FIND(LEFT(C$2,3),Expenses!$F98)),Expenses!$G98,"")))</f>
        <v/>
      </c>
      <c r="D98" s="50" t="str">
        <f>IF(Expenses!$G98&gt;0,IF(Expenses!$F98="Each Month",Expenses!$G98,IF(ISNUMBER(FIND(LEFT(D$2,3),Expenses!$F98)),Expenses!$G98,"")))</f>
        <v/>
      </c>
      <c r="E98" s="50" t="str">
        <f>IF(Expenses!$G98&gt;0,IF(Expenses!$F98="Each Month",Expenses!$G98,IF(ISNUMBER(FIND(LEFT(E$2,3),Expenses!$F98)),Expenses!$G98,"")))</f>
        <v/>
      </c>
      <c r="F98" s="48" t="str">
        <f>IF(Expenses!$G98&gt;0,IF(Expenses!$F98="Each Month",Expenses!$G98,IF(ISNUMBER(FIND(LEFT(F$2,3),Expenses!$F98)),Expenses!$G98,"")))</f>
        <v/>
      </c>
      <c r="G98" s="48" t="str">
        <f>IF(Expenses!$G98&gt;0,IF(Expenses!$F98="Each Month",Expenses!$G98,IF(ISNUMBER(FIND(LEFT(G$2,3),Expenses!$F98)),Expenses!$G98,"")))</f>
        <v/>
      </c>
      <c r="H98" s="48" t="str">
        <f>IF(Expenses!$G98&gt;0,IF(Expenses!$F98="Each Month",Expenses!$G98,IF(ISNUMBER(FIND(LEFT(H$2,3),Expenses!$F98)),Expenses!$G98,"")))</f>
        <v/>
      </c>
      <c r="I98" s="48" t="str">
        <f>IF(Expenses!$G98&gt;0,IF(Expenses!$F98="Each Month",Expenses!$G98,IF(ISNUMBER(FIND(LEFT(I$2,3),Expenses!$F98)),Expenses!$G98,"")))</f>
        <v/>
      </c>
      <c r="J98" s="48" t="str">
        <f>IF(Expenses!$G98&gt;0,IF(Expenses!$F98="Each Month",Expenses!$G98,IF(ISNUMBER(FIND(LEFT(J$2,3),Expenses!$F98)),Expenses!$G98,"")))</f>
        <v/>
      </c>
      <c r="K98" s="48" t="str">
        <f>IF(Expenses!$G98&gt;0,IF(Expenses!$F98="Each Month",Expenses!$G98,IF(ISNUMBER(FIND(LEFT(K$2,3),Expenses!$F98)),Expenses!$G98,"")))</f>
        <v/>
      </c>
      <c r="L98" s="48" t="str">
        <f>IF(Expenses!$G98&gt;0,IF(Expenses!$F98="Each Month",Expenses!$G98,IF(ISNUMBER(FIND(LEFT(L$2,3),Expenses!$F98)),Expenses!$G98,"")))</f>
        <v/>
      </c>
      <c r="M98" s="48" t="str">
        <f>IF(Expenses!$G98&gt;0,IF(Expenses!$F98="Each Month",Expenses!$G98,IF(ISNUMBER(FIND(LEFT(M$2,3),Expenses!$F98)),Expenses!$G98,"")))</f>
        <v/>
      </c>
      <c r="N98" s="48" t="str">
        <f>IF(Expenses!$G98&gt;0,IF(Expenses!$F98="Each Month",Expenses!$G98,IF(ISNUMBER(FIND(LEFT(N$2,3),Expenses!$F98)),Expenses!$G98,"")))</f>
        <v/>
      </c>
      <c r="O98" s="57" t="str">
        <f>Expenses!C98</f>
        <v>Other Expenses</v>
      </c>
    </row>
    <row r="99" spans="2:15" ht="16.5" customHeight="1" x14ac:dyDescent="0.25">
      <c r="B99" s="49" t="str">
        <f>Expenses!B99</f>
        <v>Other</v>
      </c>
      <c r="C99" s="50" t="str">
        <f>IF(Expenses!$G99&gt;0,IF(Expenses!$F99="Each Month",Expenses!$G99,IF(ISNUMBER(FIND(LEFT(C$2,3),Expenses!$F99)),Expenses!$G99,"")))</f>
        <v/>
      </c>
      <c r="D99" s="50" t="str">
        <f>IF(Expenses!$G99&gt;0,IF(Expenses!$F99="Each Month",Expenses!$G99,IF(ISNUMBER(FIND(LEFT(D$2,3),Expenses!$F99)),Expenses!$G99,"")))</f>
        <v/>
      </c>
      <c r="E99" s="50" t="str">
        <f>IF(Expenses!$G99&gt;0,IF(Expenses!$F99="Each Month",Expenses!$G99,IF(ISNUMBER(FIND(LEFT(E$2,3),Expenses!$F99)),Expenses!$G99,"")))</f>
        <v/>
      </c>
      <c r="F99" s="48" t="str">
        <f>IF(Expenses!$G99&gt;0,IF(Expenses!$F99="Each Month",Expenses!$G99,IF(ISNUMBER(FIND(LEFT(F$2,3),Expenses!$F99)),Expenses!$G99,"")))</f>
        <v/>
      </c>
      <c r="G99" s="48" t="str">
        <f>IF(Expenses!$G99&gt;0,IF(Expenses!$F99="Each Month",Expenses!$G99,IF(ISNUMBER(FIND(LEFT(G$2,3),Expenses!$F99)),Expenses!$G99,"")))</f>
        <v/>
      </c>
      <c r="H99" s="48" t="str">
        <f>IF(Expenses!$G99&gt;0,IF(Expenses!$F99="Each Month",Expenses!$G99,IF(ISNUMBER(FIND(LEFT(H$2,3),Expenses!$F99)),Expenses!$G99,"")))</f>
        <v/>
      </c>
      <c r="I99" s="48" t="str">
        <f>IF(Expenses!$G99&gt;0,IF(Expenses!$F99="Each Month",Expenses!$G99,IF(ISNUMBER(FIND(LEFT(I$2,3),Expenses!$F99)),Expenses!$G99,"")))</f>
        <v/>
      </c>
      <c r="J99" s="48" t="str">
        <f>IF(Expenses!$G99&gt;0,IF(Expenses!$F99="Each Month",Expenses!$G99,IF(ISNUMBER(FIND(LEFT(J$2,3),Expenses!$F99)),Expenses!$G99,"")))</f>
        <v/>
      </c>
      <c r="K99" s="48" t="str">
        <f>IF(Expenses!$G99&gt;0,IF(Expenses!$F99="Each Month",Expenses!$G99,IF(ISNUMBER(FIND(LEFT(K$2,3),Expenses!$F99)),Expenses!$G99,"")))</f>
        <v/>
      </c>
      <c r="L99" s="48" t="str">
        <f>IF(Expenses!$G99&gt;0,IF(Expenses!$F99="Each Month",Expenses!$G99,IF(ISNUMBER(FIND(LEFT(L$2,3),Expenses!$F99)),Expenses!$G99,"")))</f>
        <v/>
      </c>
      <c r="M99" s="48" t="str">
        <f>IF(Expenses!$G99&gt;0,IF(Expenses!$F99="Each Month",Expenses!$G99,IF(ISNUMBER(FIND(LEFT(M$2,3),Expenses!$F99)),Expenses!$G99,"")))</f>
        <v/>
      </c>
      <c r="N99" s="48" t="str">
        <f>IF(Expenses!$G99&gt;0,IF(Expenses!$F99="Each Month",Expenses!$G99,IF(ISNUMBER(FIND(LEFT(N$2,3),Expenses!$F99)),Expenses!$G99,"")))</f>
        <v/>
      </c>
      <c r="O99" s="57" t="str">
        <f>Expenses!C99</f>
        <v>Other Expenses</v>
      </c>
    </row>
    <row r="100" spans="2:15" ht="16.5" customHeight="1" x14ac:dyDescent="0.25">
      <c r="B100" s="49" t="str">
        <f>Expenses!B100</f>
        <v>Other</v>
      </c>
      <c r="C100" s="50" t="str">
        <f>IF(Expenses!$G100&gt;0,IF(Expenses!$F100="Each Month",Expenses!$G100,IF(ISNUMBER(FIND(LEFT(C$2,3),Expenses!$F100)),Expenses!$G100,"")))</f>
        <v/>
      </c>
      <c r="D100" s="50" t="str">
        <f>IF(Expenses!$G100&gt;0,IF(Expenses!$F100="Each Month",Expenses!$G100,IF(ISNUMBER(FIND(LEFT(D$2,3),Expenses!$F100)),Expenses!$G100,"")))</f>
        <v/>
      </c>
      <c r="E100" s="50" t="str">
        <f>IF(Expenses!$G100&gt;0,IF(Expenses!$F100="Each Month",Expenses!$G100,IF(ISNUMBER(FIND(LEFT(E$2,3),Expenses!$F100)),Expenses!$G100,"")))</f>
        <v/>
      </c>
      <c r="F100" s="48" t="str">
        <f>IF(Expenses!$G100&gt;0,IF(Expenses!$F100="Each Month",Expenses!$G100,IF(ISNUMBER(FIND(LEFT(F$2,3),Expenses!$F100)),Expenses!$G100,"")))</f>
        <v/>
      </c>
      <c r="G100" s="48" t="str">
        <f>IF(Expenses!$G100&gt;0,IF(Expenses!$F100="Each Month",Expenses!$G100,IF(ISNUMBER(FIND(LEFT(G$2,3),Expenses!$F100)),Expenses!$G100,"")))</f>
        <v/>
      </c>
      <c r="H100" s="48" t="str">
        <f>IF(Expenses!$G100&gt;0,IF(Expenses!$F100="Each Month",Expenses!$G100,IF(ISNUMBER(FIND(LEFT(H$2,3),Expenses!$F100)),Expenses!$G100,"")))</f>
        <v/>
      </c>
      <c r="I100" s="48" t="str">
        <f>IF(Expenses!$G100&gt;0,IF(Expenses!$F100="Each Month",Expenses!$G100,IF(ISNUMBER(FIND(LEFT(I$2,3),Expenses!$F100)),Expenses!$G100,"")))</f>
        <v/>
      </c>
      <c r="J100" s="48" t="str">
        <f>IF(Expenses!$G100&gt;0,IF(Expenses!$F100="Each Month",Expenses!$G100,IF(ISNUMBER(FIND(LEFT(J$2,3),Expenses!$F100)),Expenses!$G100,"")))</f>
        <v/>
      </c>
      <c r="K100" s="48" t="str">
        <f>IF(Expenses!$G100&gt;0,IF(Expenses!$F100="Each Month",Expenses!$G100,IF(ISNUMBER(FIND(LEFT(K$2,3),Expenses!$F100)),Expenses!$G100,"")))</f>
        <v/>
      </c>
      <c r="L100" s="48" t="str">
        <f>IF(Expenses!$G100&gt;0,IF(Expenses!$F100="Each Month",Expenses!$G100,IF(ISNUMBER(FIND(LEFT(L$2,3),Expenses!$F100)),Expenses!$G100,"")))</f>
        <v/>
      </c>
      <c r="M100" s="48" t="str">
        <f>IF(Expenses!$G100&gt;0,IF(Expenses!$F100="Each Month",Expenses!$G100,IF(ISNUMBER(FIND(LEFT(M$2,3),Expenses!$F100)),Expenses!$G100,"")))</f>
        <v/>
      </c>
      <c r="N100" s="48" t="str">
        <f>IF(Expenses!$G100&gt;0,IF(Expenses!$F100="Each Month",Expenses!$G100,IF(ISNUMBER(FIND(LEFT(N$2,3),Expenses!$F100)),Expenses!$G100,"")))</f>
        <v/>
      </c>
      <c r="O100" s="57" t="str">
        <f>Expenses!C100</f>
        <v>Other Expenses</v>
      </c>
    </row>
    <row r="101" spans="2:15" ht="16.5" customHeight="1" x14ac:dyDescent="0.25">
      <c r="B101" s="49" t="str">
        <f>Expenses!B101</f>
        <v>Other</v>
      </c>
      <c r="C101" s="50" t="str">
        <f>IF(Expenses!$G101&gt;0,IF(Expenses!$F101="Each Month",Expenses!$G101,IF(ISNUMBER(FIND(LEFT(C$2,3),Expenses!$F101)),Expenses!$G101,"")))</f>
        <v/>
      </c>
      <c r="D101" s="50" t="str">
        <f>IF(Expenses!$G101&gt;0,IF(Expenses!$F101="Each Month",Expenses!$G101,IF(ISNUMBER(FIND(LEFT(D$2,3),Expenses!$F101)),Expenses!$G101,"")))</f>
        <v/>
      </c>
      <c r="E101" s="50" t="str">
        <f>IF(Expenses!$G101&gt;0,IF(Expenses!$F101="Each Month",Expenses!$G101,IF(ISNUMBER(FIND(LEFT(E$2,3),Expenses!$F101)),Expenses!$G101,"")))</f>
        <v/>
      </c>
      <c r="F101" s="48" t="str">
        <f>IF(Expenses!$G101&gt;0,IF(Expenses!$F101="Each Month",Expenses!$G101,IF(ISNUMBER(FIND(LEFT(F$2,3),Expenses!$F101)),Expenses!$G101,"")))</f>
        <v/>
      </c>
      <c r="G101" s="48" t="str">
        <f>IF(Expenses!$G101&gt;0,IF(Expenses!$F101="Each Month",Expenses!$G101,IF(ISNUMBER(FIND(LEFT(G$2,3),Expenses!$F101)),Expenses!$G101,"")))</f>
        <v/>
      </c>
      <c r="H101" s="48" t="str">
        <f>IF(Expenses!$G101&gt;0,IF(Expenses!$F101="Each Month",Expenses!$G101,IF(ISNUMBER(FIND(LEFT(H$2,3),Expenses!$F101)),Expenses!$G101,"")))</f>
        <v/>
      </c>
      <c r="I101" s="48" t="str">
        <f>IF(Expenses!$G101&gt;0,IF(Expenses!$F101="Each Month",Expenses!$G101,IF(ISNUMBER(FIND(LEFT(I$2,3),Expenses!$F101)),Expenses!$G101,"")))</f>
        <v/>
      </c>
      <c r="J101" s="48" t="str">
        <f>IF(Expenses!$G101&gt;0,IF(Expenses!$F101="Each Month",Expenses!$G101,IF(ISNUMBER(FIND(LEFT(J$2,3),Expenses!$F101)),Expenses!$G101,"")))</f>
        <v/>
      </c>
      <c r="K101" s="48" t="str">
        <f>IF(Expenses!$G101&gt;0,IF(Expenses!$F101="Each Month",Expenses!$G101,IF(ISNUMBER(FIND(LEFT(K$2,3),Expenses!$F101)),Expenses!$G101,"")))</f>
        <v/>
      </c>
      <c r="L101" s="48" t="str">
        <f>IF(Expenses!$G101&gt;0,IF(Expenses!$F101="Each Month",Expenses!$G101,IF(ISNUMBER(FIND(LEFT(L$2,3),Expenses!$F101)),Expenses!$G101,"")))</f>
        <v/>
      </c>
      <c r="M101" s="48" t="str">
        <f>IF(Expenses!$G101&gt;0,IF(Expenses!$F101="Each Month",Expenses!$G101,IF(ISNUMBER(FIND(LEFT(M$2,3),Expenses!$F101)),Expenses!$G101,"")))</f>
        <v/>
      </c>
      <c r="N101" s="48" t="str">
        <f>IF(Expenses!$G101&gt;0,IF(Expenses!$F101="Each Month",Expenses!$G101,IF(ISNUMBER(FIND(LEFT(N$2,3),Expenses!$F101)),Expenses!$G101,"")))</f>
        <v/>
      </c>
      <c r="O101" s="57" t="str">
        <f>Expenses!C101</f>
        <v>Other Expenses</v>
      </c>
    </row>
    <row r="102" spans="2:15" ht="16.5" customHeight="1" x14ac:dyDescent="0.25">
      <c r="B102" s="49" t="str">
        <f>Expenses!B102</f>
        <v>Whitegoods</v>
      </c>
      <c r="C102" s="50" t="str">
        <f>IF(Expenses!$G102&gt;0,IF(Expenses!$F102="Each Month",Expenses!$G102,IF(ISNUMBER(FIND(LEFT(C$2,3),Expenses!$F102)),Expenses!$G102,"")))</f>
        <v/>
      </c>
      <c r="D102" s="50" t="str">
        <f>IF(Expenses!$G102&gt;0,IF(Expenses!$F102="Each Month",Expenses!$G102,IF(ISNUMBER(FIND(LEFT(D$2,3),Expenses!$F102)),Expenses!$G102,"")))</f>
        <v/>
      </c>
      <c r="E102" s="50" t="str">
        <f>IF(Expenses!$G102&gt;0,IF(Expenses!$F102="Each Month",Expenses!$G102,IF(ISNUMBER(FIND(LEFT(E$2,3),Expenses!$F102)),Expenses!$G102,"")))</f>
        <v/>
      </c>
      <c r="F102" s="48" t="str">
        <f>IF(Expenses!$G102&gt;0,IF(Expenses!$F102="Each Month",Expenses!$G102,IF(ISNUMBER(FIND(LEFT(F$2,3),Expenses!$F102)),Expenses!$G102,"")))</f>
        <v/>
      </c>
      <c r="G102" s="48" t="str">
        <f>IF(Expenses!$G102&gt;0,IF(Expenses!$F102="Each Month",Expenses!$G102,IF(ISNUMBER(FIND(LEFT(G$2,3),Expenses!$F102)),Expenses!$G102,"")))</f>
        <v/>
      </c>
      <c r="H102" s="48" t="str">
        <f>IF(Expenses!$G102&gt;0,IF(Expenses!$F102="Each Month",Expenses!$G102,IF(ISNUMBER(FIND(LEFT(H$2,3),Expenses!$F102)),Expenses!$G102,"")))</f>
        <v/>
      </c>
      <c r="I102" s="48" t="str">
        <f>IF(Expenses!$G102&gt;0,IF(Expenses!$F102="Each Month",Expenses!$G102,IF(ISNUMBER(FIND(LEFT(I$2,3),Expenses!$F102)),Expenses!$G102,"")))</f>
        <v/>
      </c>
      <c r="J102" s="48" t="str">
        <f>IF(Expenses!$G102&gt;0,IF(Expenses!$F102="Each Month",Expenses!$G102,IF(ISNUMBER(FIND(LEFT(J$2,3),Expenses!$F102)),Expenses!$G102,"")))</f>
        <v/>
      </c>
      <c r="K102" s="48" t="str">
        <f>IF(Expenses!$G102&gt;0,IF(Expenses!$F102="Each Month",Expenses!$G102,IF(ISNUMBER(FIND(LEFT(K$2,3),Expenses!$F102)),Expenses!$G102,"")))</f>
        <v/>
      </c>
      <c r="L102" s="48" t="str">
        <f>IF(Expenses!$G102&gt;0,IF(Expenses!$F102="Each Month",Expenses!$G102,IF(ISNUMBER(FIND(LEFT(L$2,3),Expenses!$F102)),Expenses!$G102,"")))</f>
        <v/>
      </c>
      <c r="M102" s="48" t="str">
        <f>IF(Expenses!$G102&gt;0,IF(Expenses!$F102="Each Month",Expenses!$G102,IF(ISNUMBER(FIND(LEFT(M$2,3),Expenses!$F102)),Expenses!$G102,"")))</f>
        <v/>
      </c>
      <c r="N102" s="48" t="str">
        <f>IF(Expenses!$G102&gt;0,IF(Expenses!$F102="Each Month",Expenses!$G102,IF(ISNUMBER(FIND(LEFT(N$2,3),Expenses!$F102)),Expenses!$G102,"")))</f>
        <v/>
      </c>
      <c r="O102" s="57" t="str">
        <f>Expenses!C102</f>
        <v>Major Purchases</v>
      </c>
    </row>
    <row r="103" spans="2:15" ht="16.5" customHeight="1" x14ac:dyDescent="0.25">
      <c r="B103" s="49" t="str">
        <f>Expenses!B103</f>
        <v>Furniture</v>
      </c>
      <c r="C103" s="50" t="str">
        <f>IF(Expenses!$G103&gt;0,IF(Expenses!$F103="Each Month",Expenses!$G103,IF(ISNUMBER(FIND(LEFT(C$2,3),Expenses!$F103)),Expenses!$G103,"")))</f>
        <v/>
      </c>
      <c r="D103" s="50" t="str">
        <f>IF(Expenses!$G103&gt;0,IF(Expenses!$F103="Each Month",Expenses!$G103,IF(ISNUMBER(FIND(LEFT(D$2,3),Expenses!$F103)),Expenses!$G103,"")))</f>
        <v/>
      </c>
      <c r="E103" s="50" t="str">
        <f>IF(Expenses!$G103&gt;0,IF(Expenses!$F103="Each Month",Expenses!$G103,IF(ISNUMBER(FIND(LEFT(E$2,3),Expenses!$F103)),Expenses!$G103,"")))</f>
        <v/>
      </c>
      <c r="F103" s="48" t="str">
        <f>IF(Expenses!$G103&gt;0,IF(Expenses!$F103="Each Month",Expenses!$G103,IF(ISNUMBER(FIND(LEFT(F$2,3),Expenses!$F103)),Expenses!$G103,"")))</f>
        <v/>
      </c>
      <c r="G103" s="48" t="str">
        <f>IF(Expenses!$G103&gt;0,IF(Expenses!$F103="Each Month",Expenses!$G103,IF(ISNUMBER(FIND(LEFT(G$2,3),Expenses!$F103)),Expenses!$G103,"")))</f>
        <v/>
      </c>
      <c r="H103" s="48" t="str">
        <f>IF(Expenses!$G103&gt;0,IF(Expenses!$F103="Each Month",Expenses!$G103,IF(ISNUMBER(FIND(LEFT(H$2,3),Expenses!$F103)),Expenses!$G103,"")))</f>
        <v/>
      </c>
      <c r="I103" s="48" t="str">
        <f>IF(Expenses!$G103&gt;0,IF(Expenses!$F103="Each Month",Expenses!$G103,IF(ISNUMBER(FIND(LEFT(I$2,3),Expenses!$F103)),Expenses!$G103,"")))</f>
        <v/>
      </c>
      <c r="J103" s="48" t="str">
        <f>IF(Expenses!$G103&gt;0,IF(Expenses!$F103="Each Month",Expenses!$G103,IF(ISNUMBER(FIND(LEFT(J$2,3),Expenses!$F103)),Expenses!$G103,"")))</f>
        <v/>
      </c>
      <c r="K103" s="48" t="str">
        <f>IF(Expenses!$G103&gt;0,IF(Expenses!$F103="Each Month",Expenses!$G103,IF(ISNUMBER(FIND(LEFT(K$2,3),Expenses!$F103)),Expenses!$G103,"")))</f>
        <v/>
      </c>
      <c r="L103" s="48" t="str">
        <f>IF(Expenses!$G103&gt;0,IF(Expenses!$F103="Each Month",Expenses!$G103,IF(ISNUMBER(FIND(LEFT(L$2,3),Expenses!$F103)),Expenses!$G103,"")))</f>
        <v/>
      </c>
      <c r="M103" s="48" t="str">
        <f>IF(Expenses!$G103&gt;0,IF(Expenses!$F103="Each Month",Expenses!$G103,IF(ISNUMBER(FIND(LEFT(M$2,3),Expenses!$F103)),Expenses!$G103,"")))</f>
        <v/>
      </c>
      <c r="N103" s="48" t="str">
        <f>IF(Expenses!$G103&gt;0,IF(Expenses!$F103="Each Month",Expenses!$G103,IF(ISNUMBER(FIND(LEFT(N$2,3),Expenses!$F103)),Expenses!$G103,"")))</f>
        <v/>
      </c>
      <c r="O103" s="57" t="str">
        <f>Expenses!C103</f>
        <v>Major Purchases</v>
      </c>
    </row>
    <row r="104" spans="2:15" ht="16.5" customHeight="1" x14ac:dyDescent="0.25">
      <c r="B104" s="49" t="str">
        <f>Expenses!B104</f>
        <v>Artworks</v>
      </c>
      <c r="C104" s="50" t="str">
        <f>IF(Expenses!$G104&gt;0,IF(Expenses!$F104="Each Month",Expenses!$G104,IF(ISNUMBER(FIND(LEFT(C$2,3),Expenses!$F104)),Expenses!$G104,"")))</f>
        <v/>
      </c>
      <c r="D104" s="50" t="str">
        <f>IF(Expenses!$G104&gt;0,IF(Expenses!$F104="Each Month",Expenses!$G104,IF(ISNUMBER(FIND(LEFT(D$2,3),Expenses!$F104)),Expenses!$G104,"")))</f>
        <v/>
      </c>
      <c r="E104" s="50" t="str">
        <f>IF(Expenses!$G104&gt;0,IF(Expenses!$F104="Each Month",Expenses!$G104,IF(ISNUMBER(FIND(LEFT(E$2,3),Expenses!$F104)),Expenses!$G104,"")))</f>
        <v/>
      </c>
      <c r="F104" s="48" t="str">
        <f>IF(Expenses!$G104&gt;0,IF(Expenses!$F104="Each Month",Expenses!$G104,IF(ISNUMBER(FIND(LEFT(F$2,3),Expenses!$F104)),Expenses!$G104,"")))</f>
        <v/>
      </c>
      <c r="G104" s="48" t="str">
        <f>IF(Expenses!$G104&gt;0,IF(Expenses!$F104="Each Month",Expenses!$G104,IF(ISNUMBER(FIND(LEFT(G$2,3),Expenses!$F104)),Expenses!$G104,"")))</f>
        <v/>
      </c>
      <c r="H104" s="48" t="str">
        <f>IF(Expenses!$G104&gt;0,IF(Expenses!$F104="Each Month",Expenses!$G104,IF(ISNUMBER(FIND(LEFT(H$2,3),Expenses!$F104)),Expenses!$G104,"")))</f>
        <v/>
      </c>
      <c r="I104" s="48" t="str">
        <f>IF(Expenses!$G104&gt;0,IF(Expenses!$F104="Each Month",Expenses!$G104,IF(ISNUMBER(FIND(LEFT(I$2,3),Expenses!$F104)),Expenses!$G104,"")))</f>
        <v/>
      </c>
      <c r="J104" s="48" t="str">
        <f>IF(Expenses!$G104&gt;0,IF(Expenses!$F104="Each Month",Expenses!$G104,IF(ISNUMBER(FIND(LEFT(J$2,3),Expenses!$F104)),Expenses!$G104,"")))</f>
        <v/>
      </c>
      <c r="K104" s="48" t="str">
        <f>IF(Expenses!$G104&gt;0,IF(Expenses!$F104="Each Month",Expenses!$G104,IF(ISNUMBER(FIND(LEFT(K$2,3),Expenses!$F104)),Expenses!$G104,"")))</f>
        <v/>
      </c>
      <c r="L104" s="48" t="str">
        <f>IF(Expenses!$G104&gt;0,IF(Expenses!$F104="Each Month",Expenses!$G104,IF(ISNUMBER(FIND(LEFT(L$2,3),Expenses!$F104)),Expenses!$G104,"")))</f>
        <v/>
      </c>
      <c r="M104" s="48" t="str">
        <f>IF(Expenses!$G104&gt;0,IF(Expenses!$F104="Each Month",Expenses!$G104,IF(ISNUMBER(FIND(LEFT(M$2,3),Expenses!$F104)),Expenses!$G104,"")))</f>
        <v/>
      </c>
      <c r="N104" s="48" t="str">
        <f>IF(Expenses!$G104&gt;0,IF(Expenses!$F104="Each Month",Expenses!$G104,IF(ISNUMBER(FIND(LEFT(N$2,3),Expenses!$F104)),Expenses!$G104,"")))</f>
        <v/>
      </c>
      <c r="O104" s="57" t="str">
        <f>Expenses!C104</f>
        <v>Major Purchases</v>
      </c>
    </row>
    <row r="105" spans="2:15" ht="16.5" customHeight="1" x14ac:dyDescent="0.25">
      <c r="B105" s="49" t="str">
        <f>Expenses!B105</f>
        <v>Kitchen Appliances</v>
      </c>
      <c r="C105" s="50" t="str">
        <f>IF(Expenses!$G105&gt;0,IF(Expenses!$F105="Each Month",Expenses!$G105,IF(ISNUMBER(FIND(LEFT(C$2,3),Expenses!$F105)),Expenses!$G105,"")))</f>
        <v/>
      </c>
      <c r="D105" s="50" t="str">
        <f>IF(Expenses!$G105&gt;0,IF(Expenses!$F105="Each Month",Expenses!$G105,IF(ISNUMBER(FIND(LEFT(D$2,3),Expenses!$F105)),Expenses!$G105,"")))</f>
        <v/>
      </c>
      <c r="E105" s="50" t="str">
        <f>IF(Expenses!$G105&gt;0,IF(Expenses!$F105="Each Month",Expenses!$G105,IF(ISNUMBER(FIND(LEFT(E$2,3),Expenses!$F105)),Expenses!$G105,"")))</f>
        <v/>
      </c>
      <c r="F105" s="48" t="str">
        <f>IF(Expenses!$G105&gt;0,IF(Expenses!$F105="Each Month",Expenses!$G105,IF(ISNUMBER(FIND(LEFT(F$2,3),Expenses!$F105)),Expenses!$G105,"")))</f>
        <v/>
      </c>
      <c r="G105" s="48" t="str">
        <f>IF(Expenses!$G105&gt;0,IF(Expenses!$F105="Each Month",Expenses!$G105,IF(ISNUMBER(FIND(LEFT(G$2,3),Expenses!$F105)),Expenses!$G105,"")))</f>
        <v/>
      </c>
      <c r="H105" s="48" t="str">
        <f>IF(Expenses!$G105&gt;0,IF(Expenses!$F105="Each Month",Expenses!$G105,IF(ISNUMBER(FIND(LEFT(H$2,3),Expenses!$F105)),Expenses!$G105,"")))</f>
        <v/>
      </c>
      <c r="I105" s="48" t="str">
        <f>IF(Expenses!$G105&gt;0,IF(Expenses!$F105="Each Month",Expenses!$G105,IF(ISNUMBER(FIND(LEFT(I$2,3),Expenses!$F105)),Expenses!$G105,"")))</f>
        <v/>
      </c>
      <c r="J105" s="48" t="str">
        <f>IF(Expenses!$G105&gt;0,IF(Expenses!$F105="Each Month",Expenses!$G105,IF(ISNUMBER(FIND(LEFT(J$2,3),Expenses!$F105)),Expenses!$G105,"")))</f>
        <v/>
      </c>
      <c r="K105" s="48" t="str">
        <f>IF(Expenses!$G105&gt;0,IF(Expenses!$F105="Each Month",Expenses!$G105,IF(ISNUMBER(FIND(LEFT(K$2,3),Expenses!$F105)),Expenses!$G105,"")))</f>
        <v/>
      </c>
      <c r="L105" s="48" t="str">
        <f>IF(Expenses!$G105&gt;0,IF(Expenses!$F105="Each Month",Expenses!$G105,IF(ISNUMBER(FIND(LEFT(L$2,3),Expenses!$F105)),Expenses!$G105,"")))</f>
        <v/>
      </c>
      <c r="M105" s="48" t="str">
        <f>IF(Expenses!$G105&gt;0,IF(Expenses!$F105="Each Month",Expenses!$G105,IF(ISNUMBER(FIND(LEFT(M$2,3),Expenses!$F105)),Expenses!$G105,"")))</f>
        <v/>
      </c>
      <c r="N105" s="48" t="str">
        <f>IF(Expenses!$G105&gt;0,IF(Expenses!$F105="Each Month",Expenses!$G105,IF(ISNUMBER(FIND(LEFT(N$2,3),Expenses!$F105)),Expenses!$G105,"")))</f>
        <v/>
      </c>
      <c r="O105" s="57" t="str">
        <f>Expenses!C105</f>
        <v>Major Purchases</v>
      </c>
    </row>
    <row r="106" spans="2:15" ht="16.5" customHeight="1" x14ac:dyDescent="0.25">
      <c r="B106" s="49" t="str">
        <f>Expenses!B106</f>
        <v>Cars</v>
      </c>
      <c r="C106" s="50" t="str">
        <f>IF(Expenses!$G106&gt;0,IF(Expenses!$F106="Each Month",Expenses!$G106,IF(ISNUMBER(FIND(LEFT(C$2,3),Expenses!$F106)),Expenses!$G106,"")))</f>
        <v/>
      </c>
      <c r="D106" s="50" t="str">
        <f>IF(Expenses!$G106&gt;0,IF(Expenses!$F106="Each Month",Expenses!$G106,IF(ISNUMBER(FIND(LEFT(D$2,3),Expenses!$F106)),Expenses!$G106,"")))</f>
        <v/>
      </c>
      <c r="E106" s="50" t="str">
        <f>IF(Expenses!$G106&gt;0,IF(Expenses!$F106="Each Month",Expenses!$G106,IF(ISNUMBER(FIND(LEFT(E$2,3),Expenses!$F106)),Expenses!$G106,"")))</f>
        <v/>
      </c>
      <c r="F106" s="48" t="str">
        <f>IF(Expenses!$G106&gt;0,IF(Expenses!$F106="Each Month",Expenses!$G106,IF(ISNUMBER(FIND(LEFT(F$2,3),Expenses!$F106)),Expenses!$G106,"")))</f>
        <v/>
      </c>
      <c r="G106" s="48" t="str">
        <f>IF(Expenses!$G106&gt;0,IF(Expenses!$F106="Each Month",Expenses!$G106,IF(ISNUMBER(FIND(LEFT(G$2,3),Expenses!$F106)),Expenses!$G106,"")))</f>
        <v/>
      </c>
      <c r="H106" s="48" t="str">
        <f>IF(Expenses!$G106&gt;0,IF(Expenses!$F106="Each Month",Expenses!$G106,IF(ISNUMBER(FIND(LEFT(H$2,3),Expenses!$F106)),Expenses!$G106,"")))</f>
        <v/>
      </c>
      <c r="I106" s="48" t="str">
        <f>IF(Expenses!$G106&gt;0,IF(Expenses!$F106="Each Month",Expenses!$G106,IF(ISNUMBER(FIND(LEFT(I$2,3),Expenses!$F106)),Expenses!$G106,"")))</f>
        <v/>
      </c>
      <c r="J106" s="48" t="str">
        <f>IF(Expenses!$G106&gt;0,IF(Expenses!$F106="Each Month",Expenses!$G106,IF(ISNUMBER(FIND(LEFT(J$2,3),Expenses!$F106)),Expenses!$G106,"")))</f>
        <v/>
      </c>
      <c r="K106" s="48" t="str">
        <f>IF(Expenses!$G106&gt;0,IF(Expenses!$F106="Each Month",Expenses!$G106,IF(ISNUMBER(FIND(LEFT(K$2,3),Expenses!$F106)),Expenses!$G106,"")))</f>
        <v/>
      </c>
      <c r="L106" s="48" t="str">
        <f>IF(Expenses!$G106&gt;0,IF(Expenses!$F106="Each Month",Expenses!$G106,IF(ISNUMBER(FIND(LEFT(L$2,3),Expenses!$F106)),Expenses!$G106,"")))</f>
        <v/>
      </c>
      <c r="M106" s="48" t="str">
        <f>IF(Expenses!$G106&gt;0,IF(Expenses!$F106="Each Month",Expenses!$G106,IF(ISNUMBER(FIND(LEFT(M$2,3),Expenses!$F106)),Expenses!$G106,"")))</f>
        <v/>
      </c>
      <c r="N106" s="48" t="str">
        <f>IF(Expenses!$G106&gt;0,IF(Expenses!$F106="Each Month",Expenses!$G106,IF(ISNUMBER(FIND(LEFT(N$2,3),Expenses!$F106)),Expenses!$G106,"")))</f>
        <v/>
      </c>
      <c r="O106" s="57" t="str">
        <f>Expenses!C106</f>
        <v>Major Purchases</v>
      </c>
    </row>
    <row r="107" spans="2:15" ht="16.5" customHeight="1" x14ac:dyDescent="0.25">
      <c r="B107" s="49" t="str">
        <f>Expenses!B107</f>
        <v>Boats</v>
      </c>
      <c r="C107" s="50" t="str">
        <f>IF(Expenses!$G107&gt;0,IF(Expenses!$F107="Each Month",Expenses!$G107,IF(ISNUMBER(FIND(LEFT(C$2,3),Expenses!$F107)),Expenses!$G107,"")))</f>
        <v/>
      </c>
      <c r="D107" s="50" t="str">
        <f>IF(Expenses!$G107&gt;0,IF(Expenses!$F107="Each Month",Expenses!$G107,IF(ISNUMBER(FIND(LEFT(D$2,3),Expenses!$F107)),Expenses!$G107,"")))</f>
        <v/>
      </c>
      <c r="E107" s="50" t="str">
        <f>IF(Expenses!$G107&gt;0,IF(Expenses!$F107="Each Month",Expenses!$G107,IF(ISNUMBER(FIND(LEFT(E$2,3),Expenses!$F107)),Expenses!$G107,"")))</f>
        <v/>
      </c>
      <c r="F107" s="48" t="str">
        <f>IF(Expenses!$G107&gt;0,IF(Expenses!$F107="Each Month",Expenses!$G107,IF(ISNUMBER(FIND(LEFT(F$2,3),Expenses!$F107)),Expenses!$G107,"")))</f>
        <v/>
      </c>
      <c r="G107" s="48" t="str">
        <f>IF(Expenses!$G107&gt;0,IF(Expenses!$F107="Each Month",Expenses!$G107,IF(ISNUMBER(FIND(LEFT(G$2,3),Expenses!$F107)),Expenses!$G107,"")))</f>
        <v/>
      </c>
      <c r="H107" s="48" t="str">
        <f>IF(Expenses!$G107&gt;0,IF(Expenses!$F107="Each Month",Expenses!$G107,IF(ISNUMBER(FIND(LEFT(H$2,3),Expenses!$F107)),Expenses!$G107,"")))</f>
        <v/>
      </c>
      <c r="I107" s="48" t="str">
        <f>IF(Expenses!$G107&gt;0,IF(Expenses!$F107="Each Month",Expenses!$G107,IF(ISNUMBER(FIND(LEFT(I$2,3),Expenses!$F107)),Expenses!$G107,"")))</f>
        <v/>
      </c>
      <c r="J107" s="48" t="str">
        <f>IF(Expenses!$G107&gt;0,IF(Expenses!$F107="Each Month",Expenses!$G107,IF(ISNUMBER(FIND(LEFT(J$2,3),Expenses!$F107)),Expenses!$G107,"")))</f>
        <v/>
      </c>
      <c r="K107" s="48" t="str">
        <f>IF(Expenses!$G107&gt;0,IF(Expenses!$F107="Each Month",Expenses!$G107,IF(ISNUMBER(FIND(LEFT(K$2,3),Expenses!$F107)),Expenses!$G107,"")))</f>
        <v/>
      </c>
      <c r="L107" s="48" t="str">
        <f>IF(Expenses!$G107&gt;0,IF(Expenses!$F107="Each Month",Expenses!$G107,IF(ISNUMBER(FIND(LEFT(L$2,3),Expenses!$F107)),Expenses!$G107,"")))</f>
        <v/>
      </c>
      <c r="M107" s="48" t="str">
        <f>IF(Expenses!$G107&gt;0,IF(Expenses!$F107="Each Month",Expenses!$G107,IF(ISNUMBER(FIND(LEFT(M$2,3),Expenses!$F107)),Expenses!$G107,"")))</f>
        <v/>
      </c>
      <c r="N107" s="48" t="str">
        <f>IF(Expenses!$G107&gt;0,IF(Expenses!$F107="Each Month",Expenses!$G107,IF(ISNUMBER(FIND(LEFT(N$2,3),Expenses!$F107)),Expenses!$G107,"")))</f>
        <v/>
      </c>
      <c r="O107" s="57" t="str">
        <f>Expenses!C107</f>
        <v>Major Purchases</v>
      </c>
    </row>
    <row r="108" spans="2:15" ht="16.5" customHeight="1" x14ac:dyDescent="0.25">
      <c r="B108" s="49" t="str">
        <f>Expenses!B108</f>
        <v>Other</v>
      </c>
      <c r="C108" s="50" t="str">
        <f>IF(Expenses!$G108&gt;0,IF(Expenses!$F108="Each Month",Expenses!$G108,IF(ISNUMBER(FIND(LEFT(C$2,3),Expenses!$F108)),Expenses!$G108,"")))</f>
        <v/>
      </c>
      <c r="D108" s="50" t="str">
        <f>IF(Expenses!$G108&gt;0,IF(Expenses!$F108="Each Month",Expenses!$G108,IF(ISNUMBER(FIND(LEFT(D$2,3),Expenses!$F108)),Expenses!$G108,"")))</f>
        <v/>
      </c>
      <c r="E108" s="50" t="str">
        <f>IF(Expenses!$G108&gt;0,IF(Expenses!$F108="Each Month",Expenses!$G108,IF(ISNUMBER(FIND(LEFT(E$2,3),Expenses!$F108)),Expenses!$G108,"")))</f>
        <v/>
      </c>
      <c r="F108" s="48" t="str">
        <f>IF(Expenses!$G108&gt;0,IF(Expenses!$F108="Each Month",Expenses!$G108,IF(ISNUMBER(FIND(LEFT(F$2,3),Expenses!$F108)),Expenses!$G108,"")))</f>
        <v/>
      </c>
      <c r="G108" s="48" t="str">
        <f>IF(Expenses!$G108&gt;0,IF(Expenses!$F108="Each Month",Expenses!$G108,IF(ISNUMBER(FIND(LEFT(G$2,3),Expenses!$F108)),Expenses!$G108,"")))</f>
        <v/>
      </c>
      <c r="H108" s="48" t="str">
        <f>IF(Expenses!$G108&gt;0,IF(Expenses!$F108="Each Month",Expenses!$G108,IF(ISNUMBER(FIND(LEFT(H$2,3),Expenses!$F108)),Expenses!$G108,"")))</f>
        <v/>
      </c>
      <c r="I108" s="48" t="str">
        <f>IF(Expenses!$G108&gt;0,IF(Expenses!$F108="Each Month",Expenses!$G108,IF(ISNUMBER(FIND(LEFT(I$2,3),Expenses!$F108)),Expenses!$G108,"")))</f>
        <v/>
      </c>
      <c r="J108" s="48" t="str">
        <f>IF(Expenses!$G108&gt;0,IF(Expenses!$F108="Each Month",Expenses!$G108,IF(ISNUMBER(FIND(LEFT(J$2,3),Expenses!$F108)),Expenses!$G108,"")))</f>
        <v/>
      </c>
      <c r="K108" s="48" t="str">
        <f>IF(Expenses!$G108&gt;0,IF(Expenses!$F108="Each Month",Expenses!$G108,IF(ISNUMBER(FIND(LEFT(K$2,3),Expenses!$F108)),Expenses!$G108,"")))</f>
        <v/>
      </c>
      <c r="L108" s="48" t="str">
        <f>IF(Expenses!$G108&gt;0,IF(Expenses!$F108="Each Month",Expenses!$G108,IF(ISNUMBER(FIND(LEFT(L$2,3),Expenses!$F108)),Expenses!$G108,"")))</f>
        <v/>
      </c>
      <c r="M108" s="48" t="str">
        <f>IF(Expenses!$G108&gt;0,IF(Expenses!$F108="Each Month",Expenses!$G108,IF(ISNUMBER(FIND(LEFT(M$2,3),Expenses!$F108)),Expenses!$G108,"")))</f>
        <v/>
      </c>
      <c r="N108" s="48" t="str">
        <f>IF(Expenses!$G108&gt;0,IF(Expenses!$F108="Each Month",Expenses!$G108,IF(ISNUMBER(FIND(LEFT(N$2,3),Expenses!$F108)),Expenses!$G108,"")))</f>
        <v/>
      </c>
      <c r="O108" s="57" t="str">
        <f>Expenses!C108</f>
        <v>Major Purchases</v>
      </c>
    </row>
    <row r="109" spans="2:15" ht="16.5" customHeight="1" x14ac:dyDescent="0.25">
      <c r="B109" s="49" t="str">
        <f>Expenses!B109</f>
        <v>Other</v>
      </c>
      <c r="C109" s="50" t="str">
        <f>IF(Expenses!$G109&gt;0,IF(Expenses!$F109="Each Month",Expenses!$G109,IF(ISNUMBER(FIND(LEFT(C$2,3),Expenses!$F109)),Expenses!$G109,"")))</f>
        <v/>
      </c>
      <c r="D109" s="50" t="str">
        <f>IF(Expenses!$G109&gt;0,IF(Expenses!$F109="Each Month",Expenses!$G109,IF(ISNUMBER(FIND(LEFT(D$2,3),Expenses!$F109)),Expenses!$G109,"")))</f>
        <v/>
      </c>
      <c r="E109" s="50" t="str">
        <f>IF(Expenses!$G109&gt;0,IF(Expenses!$F109="Each Month",Expenses!$G109,IF(ISNUMBER(FIND(LEFT(E$2,3),Expenses!$F109)),Expenses!$G109,"")))</f>
        <v/>
      </c>
      <c r="F109" s="48" t="str">
        <f>IF(Expenses!$G109&gt;0,IF(Expenses!$F109="Each Month",Expenses!$G109,IF(ISNUMBER(FIND(LEFT(F$2,3),Expenses!$F109)),Expenses!$G109,"")))</f>
        <v/>
      </c>
      <c r="G109" s="48" t="str">
        <f>IF(Expenses!$G109&gt;0,IF(Expenses!$F109="Each Month",Expenses!$G109,IF(ISNUMBER(FIND(LEFT(G$2,3),Expenses!$F109)),Expenses!$G109,"")))</f>
        <v/>
      </c>
      <c r="H109" s="48" t="str">
        <f>IF(Expenses!$G109&gt;0,IF(Expenses!$F109="Each Month",Expenses!$G109,IF(ISNUMBER(FIND(LEFT(H$2,3),Expenses!$F109)),Expenses!$G109,"")))</f>
        <v/>
      </c>
      <c r="I109" s="48" t="str">
        <f>IF(Expenses!$G109&gt;0,IF(Expenses!$F109="Each Month",Expenses!$G109,IF(ISNUMBER(FIND(LEFT(I$2,3),Expenses!$F109)),Expenses!$G109,"")))</f>
        <v/>
      </c>
      <c r="J109" s="48" t="str">
        <f>IF(Expenses!$G109&gt;0,IF(Expenses!$F109="Each Month",Expenses!$G109,IF(ISNUMBER(FIND(LEFT(J$2,3),Expenses!$F109)),Expenses!$G109,"")))</f>
        <v/>
      </c>
      <c r="K109" s="48" t="str">
        <f>IF(Expenses!$G109&gt;0,IF(Expenses!$F109="Each Month",Expenses!$G109,IF(ISNUMBER(FIND(LEFT(K$2,3),Expenses!$F109)),Expenses!$G109,"")))</f>
        <v/>
      </c>
      <c r="L109" s="48" t="str">
        <f>IF(Expenses!$G109&gt;0,IF(Expenses!$F109="Each Month",Expenses!$G109,IF(ISNUMBER(FIND(LEFT(L$2,3),Expenses!$F109)),Expenses!$G109,"")))</f>
        <v/>
      </c>
      <c r="M109" s="48" t="str">
        <f>IF(Expenses!$G109&gt;0,IF(Expenses!$F109="Each Month",Expenses!$G109,IF(ISNUMBER(FIND(LEFT(M$2,3),Expenses!$F109)),Expenses!$G109,"")))</f>
        <v/>
      </c>
      <c r="N109" s="48" t="str">
        <f>IF(Expenses!$G109&gt;0,IF(Expenses!$F109="Each Month",Expenses!$G109,IF(ISNUMBER(FIND(LEFT(N$2,3),Expenses!$F109)),Expenses!$G109,"")))</f>
        <v/>
      </c>
      <c r="O109" s="57" t="str">
        <f>Expenses!C109</f>
        <v>Major Purchases</v>
      </c>
    </row>
    <row r="110" spans="2:15" ht="16.5" customHeight="1" x14ac:dyDescent="0.25">
      <c r="B110" s="49" t="str">
        <f>Expenses!B110</f>
        <v>Other</v>
      </c>
      <c r="C110" s="50" t="str">
        <f>IF(Expenses!$G110&gt;0,IF(Expenses!$F110="Each Month",Expenses!$G110,IF(ISNUMBER(FIND(LEFT(C$2,3),Expenses!$F110)),Expenses!$G110,"")))</f>
        <v/>
      </c>
      <c r="D110" s="50" t="str">
        <f>IF(Expenses!$G110&gt;0,IF(Expenses!$F110="Each Month",Expenses!$G110,IF(ISNUMBER(FIND(LEFT(D$2,3),Expenses!$F110)),Expenses!$G110,"")))</f>
        <v/>
      </c>
      <c r="E110" s="50" t="str">
        <f>IF(Expenses!$G110&gt;0,IF(Expenses!$F110="Each Month",Expenses!$G110,IF(ISNUMBER(FIND(LEFT(E$2,3),Expenses!$F110)),Expenses!$G110,"")))</f>
        <v/>
      </c>
      <c r="F110" s="48" t="str">
        <f>IF(Expenses!$G110&gt;0,IF(Expenses!$F110="Each Month",Expenses!$G110,IF(ISNUMBER(FIND(LEFT(F$2,3),Expenses!$F110)),Expenses!$G110,"")))</f>
        <v/>
      </c>
      <c r="G110" s="48" t="str">
        <f>IF(Expenses!$G110&gt;0,IF(Expenses!$F110="Each Month",Expenses!$G110,IF(ISNUMBER(FIND(LEFT(G$2,3),Expenses!$F110)),Expenses!$G110,"")))</f>
        <v/>
      </c>
      <c r="H110" s="48" t="str">
        <f>IF(Expenses!$G110&gt;0,IF(Expenses!$F110="Each Month",Expenses!$G110,IF(ISNUMBER(FIND(LEFT(H$2,3),Expenses!$F110)),Expenses!$G110,"")))</f>
        <v/>
      </c>
      <c r="I110" s="48" t="str">
        <f>IF(Expenses!$G110&gt;0,IF(Expenses!$F110="Each Month",Expenses!$G110,IF(ISNUMBER(FIND(LEFT(I$2,3),Expenses!$F110)),Expenses!$G110,"")))</f>
        <v/>
      </c>
      <c r="J110" s="48" t="str">
        <f>IF(Expenses!$G110&gt;0,IF(Expenses!$F110="Each Month",Expenses!$G110,IF(ISNUMBER(FIND(LEFT(J$2,3),Expenses!$F110)),Expenses!$G110,"")))</f>
        <v/>
      </c>
      <c r="K110" s="48" t="str">
        <f>IF(Expenses!$G110&gt;0,IF(Expenses!$F110="Each Month",Expenses!$G110,IF(ISNUMBER(FIND(LEFT(K$2,3),Expenses!$F110)),Expenses!$G110,"")))</f>
        <v/>
      </c>
      <c r="L110" s="48" t="str">
        <f>IF(Expenses!$G110&gt;0,IF(Expenses!$F110="Each Month",Expenses!$G110,IF(ISNUMBER(FIND(LEFT(L$2,3),Expenses!$F110)),Expenses!$G110,"")))</f>
        <v/>
      </c>
      <c r="M110" s="48" t="str">
        <f>IF(Expenses!$G110&gt;0,IF(Expenses!$F110="Each Month",Expenses!$G110,IF(ISNUMBER(FIND(LEFT(M$2,3),Expenses!$F110)),Expenses!$G110,"")))</f>
        <v/>
      </c>
      <c r="N110" s="48" t="str">
        <f>IF(Expenses!$G110&gt;0,IF(Expenses!$F110="Each Month",Expenses!$G110,IF(ISNUMBER(FIND(LEFT(N$2,3),Expenses!$F110)),Expenses!$G110,"")))</f>
        <v/>
      </c>
      <c r="O110" s="57" t="str">
        <f>Expenses!C110</f>
        <v>Major Purchases</v>
      </c>
    </row>
    <row r="111" spans="2:15" ht="16.5" customHeight="1" x14ac:dyDescent="0.25">
      <c r="B111" s="49" t="str">
        <f>Expenses!B111</f>
        <v>Weekends Away</v>
      </c>
      <c r="C111" s="50" t="str">
        <f>IF(Expenses!$G111&gt;0,IF(Expenses!$F111="Each Month",Expenses!$G111,IF(ISNUMBER(FIND(LEFT(C$2,3),Expenses!$F111)),Expenses!$G111,"")))</f>
        <v/>
      </c>
      <c r="D111" s="50" t="str">
        <f>IF(Expenses!$G111&gt;0,IF(Expenses!$F111="Each Month",Expenses!$G111,IF(ISNUMBER(FIND(LEFT(D$2,3),Expenses!$F111)),Expenses!$G111,"")))</f>
        <v/>
      </c>
      <c r="E111" s="50" t="str">
        <f>IF(Expenses!$G111&gt;0,IF(Expenses!$F111="Each Month",Expenses!$G111,IF(ISNUMBER(FIND(LEFT(E$2,3),Expenses!$F111)),Expenses!$G111,"")))</f>
        <v/>
      </c>
      <c r="F111" s="48" t="str">
        <f>IF(Expenses!$G111&gt;0,IF(Expenses!$F111="Each Month",Expenses!$G111,IF(ISNUMBER(FIND(LEFT(F$2,3),Expenses!$F111)),Expenses!$G111,"")))</f>
        <v/>
      </c>
      <c r="G111" s="48" t="str">
        <f>IF(Expenses!$G111&gt;0,IF(Expenses!$F111="Each Month",Expenses!$G111,IF(ISNUMBER(FIND(LEFT(G$2,3),Expenses!$F111)),Expenses!$G111,"")))</f>
        <v/>
      </c>
      <c r="H111" s="48" t="str">
        <f>IF(Expenses!$G111&gt;0,IF(Expenses!$F111="Each Month",Expenses!$G111,IF(ISNUMBER(FIND(LEFT(H$2,3),Expenses!$F111)),Expenses!$G111,"")))</f>
        <v/>
      </c>
      <c r="I111" s="48" t="str">
        <f>IF(Expenses!$G111&gt;0,IF(Expenses!$F111="Each Month",Expenses!$G111,IF(ISNUMBER(FIND(LEFT(I$2,3),Expenses!$F111)),Expenses!$G111,"")))</f>
        <v/>
      </c>
      <c r="J111" s="48" t="str">
        <f>IF(Expenses!$G111&gt;0,IF(Expenses!$F111="Each Month",Expenses!$G111,IF(ISNUMBER(FIND(LEFT(J$2,3),Expenses!$F111)),Expenses!$G111,"")))</f>
        <v/>
      </c>
      <c r="K111" s="48" t="str">
        <f>IF(Expenses!$G111&gt;0,IF(Expenses!$F111="Each Month",Expenses!$G111,IF(ISNUMBER(FIND(LEFT(K$2,3),Expenses!$F111)),Expenses!$G111,"")))</f>
        <v/>
      </c>
      <c r="L111" s="48" t="str">
        <f>IF(Expenses!$G111&gt;0,IF(Expenses!$F111="Each Month",Expenses!$G111,IF(ISNUMBER(FIND(LEFT(L$2,3),Expenses!$F111)),Expenses!$G111,"")))</f>
        <v/>
      </c>
      <c r="M111" s="48" t="str">
        <f>IF(Expenses!$G111&gt;0,IF(Expenses!$F111="Each Month",Expenses!$G111,IF(ISNUMBER(FIND(LEFT(M$2,3),Expenses!$F111)),Expenses!$G111,"")))</f>
        <v/>
      </c>
      <c r="N111" s="48" t="str">
        <f>IF(Expenses!$G111&gt;0,IF(Expenses!$F111="Each Month",Expenses!$G111,IF(ISNUMBER(FIND(LEFT(N$2,3),Expenses!$F111)),Expenses!$G111,"")))</f>
        <v/>
      </c>
      <c r="O111" s="57" t="str">
        <f>Expenses!C111</f>
        <v>Holidays</v>
      </c>
    </row>
    <row r="112" spans="2:15" ht="16.5" customHeight="1" x14ac:dyDescent="0.25">
      <c r="B112" s="49" t="str">
        <f>Expenses!B112</f>
        <v>Short Holiday</v>
      </c>
      <c r="C112" s="50" t="str">
        <f>IF(Expenses!$G112&gt;0,IF(Expenses!$F112="Each Month",Expenses!$G112,IF(ISNUMBER(FIND(LEFT(C$2,3),Expenses!$F112)),Expenses!$G112,"")))</f>
        <v/>
      </c>
      <c r="D112" s="50" t="str">
        <f>IF(Expenses!$G112&gt;0,IF(Expenses!$F112="Each Month",Expenses!$G112,IF(ISNUMBER(FIND(LEFT(D$2,3),Expenses!$F112)),Expenses!$G112,"")))</f>
        <v/>
      </c>
      <c r="E112" s="50" t="str">
        <f>IF(Expenses!$G112&gt;0,IF(Expenses!$F112="Each Month",Expenses!$G112,IF(ISNUMBER(FIND(LEFT(E$2,3),Expenses!$F112)),Expenses!$G112,"")))</f>
        <v/>
      </c>
      <c r="F112" s="48" t="str">
        <f>IF(Expenses!$G112&gt;0,IF(Expenses!$F112="Each Month",Expenses!$G112,IF(ISNUMBER(FIND(LEFT(F$2,3),Expenses!$F112)),Expenses!$G112,"")))</f>
        <v/>
      </c>
      <c r="G112" s="48" t="str">
        <f>IF(Expenses!$G112&gt;0,IF(Expenses!$F112="Each Month",Expenses!$G112,IF(ISNUMBER(FIND(LEFT(G$2,3),Expenses!$F112)),Expenses!$G112,"")))</f>
        <v/>
      </c>
      <c r="H112" s="48" t="str">
        <f>IF(Expenses!$G112&gt;0,IF(Expenses!$F112="Each Month",Expenses!$G112,IF(ISNUMBER(FIND(LEFT(H$2,3),Expenses!$F112)),Expenses!$G112,"")))</f>
        <v/>
      </c>
      <c r="I112" s="48" t="str">
        <f>IF(Expenses!$G112&gt;0,IF(Expenses!$F112="Each Month",Expenses!$G112,IF(ISNUMBER(FIND(LEFT(I$2,3),Expenses!$F112)),Expenses!$G112,"")))</f>
        <v/>
      </c>
      <c r="J112" s="48" t="str">
        <f>IF(Expenses!$G112&gt;0,IF(Expenses!$F112="Each Month",Expenses!$G112,IF(ISNUMBER(FIND(LEFT(J$2,3),Expenses!$F112)),Expenses!$G112,"")))</f>
        <v/>
      </c>
      <c r="K112" s="48" t="str">
        <f>IF(Expenses!$G112&gt;0,IF(Expenses!$F112="Each Month",Expenses!$G112,IF(ISNUMBER(FIND(LEFT(K$2,3),Expenses!$F112)),Expenses!$G112,"")))</f>
        <v/>
      </c>
      <c r="L112" s="48" t="str">
        <f>IF(Expenses!$G112&gt;0,IF(Expenses!$F112="Each Month",Expenses!$G112,IF(ISNUMBER(FIND(LEFT(L$2,3),Expenses!$F112)),Expenses!$G112,"")))</f>
        <v/>
      </c>
      <c r="M112" s="48" t="str">
        <f>IF(Expenses!$G112&gt;0,IF(Expenses!$F112="Each Month",Expenses!$G112,IF(ISNUMBER(FIND(LEFT(M$2,3),Expenses!$F112)),Expenses!$G112,"")))</f>
        <v/>
      </c>
      <c r="N112" s="48" t="str">
        <f>IF(Expenses!$G112&gt;0,IF(Expenses!$F112="Each Month",Expenses!$G112,IF(ISNUMBER(FIND(LEFT(N$2,3),Expenses!$F112)),Expenses!$G112,"")))</f>
        <v/>
      </c>
      <c r="O112" s="57" t="str">
        <f>Expenses!C112</f>
        <v>Holidays</v>
      </c>
    </row>
    <row r="113" spans="2:15" ht="16.5" customHeight="1" x14ac:dyDescent="0.25">
      <c r="B113" s="49" t="str">
        <f>Expenses!B113</f>
        <v>Annual Holiday</v>
      </c>
      <c r="C113" s="50" t="str">
        <f>IF(Expenses!$G113&gt;0,IF(Expenses!$F113="Each Month",Expenses!$G113,IF(ISNUMBER(FIND(LEFT(C$2,3),Expenses!$F113)),Expenses!$G113,"")))</f>
        <v/>
      </c>
      <c r="D113" s="50" t="str">
        <f>IF(Expenses!$G113&gt;0,IF(Expenses!$F113="Each Month",Expenses!$G113,IF(ISNUMBER(FIND(LEFT(D$2,3),Expenses!$F113)),Expenses!$G113,"")))</f>
        <v/>
      </c>
      <c r="E113" s="50" t="str">
        <f>IF(Expenses!$G113&gt;0,IF(Expenses!$F113="Each Month",Expenses!$G113,IF(ISNUMBER(FIND(LEFT(E$2,3),Expenses!$F113)),Expenses!$G113,"")))</f>
        <v/>
      </c>
      <c r="F113" s="48" t="str">
        <f>IF(Expenses!$G113&gt;0,IF(Expenses!$F113="Each Month",Expenses!$G113,IF(ISNUMBER(FIND(LEFT(F$2,3),Expenses!$F113)),Expenses!$G113,"")))</f>
        <v/>
      </c>
      <c r="G113" s="48" t="str">
        <f>IF(Expenses!$G113&gt;0,IF(Expenses!$F113="Each Month",Expenses!$G113,IF(ISNUMBER(FIND(LEFT(G$2,3),Expenses!$F113)),Expenses!$G113,"")))</f>
        <v/>
      </c>
      <c r="H113" s="48" t="str">
        <f>IF(Expenses!$G113&gt;0,IF(Expenses!$F113="Each Month",Expenses!$G113,IF(ISNUMBER(FIND(LEFT(H$2,3),Expenses!$F113)),Expenses!$G113,"")))</f>
        <v/>
      </c>
      <c r="I113" s="48" t="str">
        <f>IF(Expenses!$G113&gt;0,IF(Expenses!$F113="Each Month",Expenses!$G113,IF(ISNUMBER(FIND(LEFT(I$2,3),Expenses!$F113)),Expenses!$G113,"")))</f>
        <v/>
      </c>
      <c r="J113" s="48" t="str">
        <f>IF(Expenses!$G113&gt;0,IF(Expenses!$F113="Each Month",Expenses!$G113,IF(ISNUMBER(FIND(LEFT(J$2,3),Expenses!$F113)),Expenses!$G113,"")))</f>
        <v/>
      </c>
      <c r="K113" s="48" t="str">
        <f>IF(Expenses!$G113&gt;0,IF(Expenses!$F113="Each Month",Expenses!$G113,IF(ISNUMBER(FIND(LEFT(K$2,3),Expenses!$F113)),Expenses!$G113,"")))</f>
        <v/>
      </c>
      <c r="L113" s="48" t="str">
        <f>IF(Expenses!$G113&gt;0,IF(Expenses!$F113="Each Month",Expenses!$G113,IF(ISNUMBER(FIND(LEFT(L$2,3),Expenses!$F113)),Expenses!$G113,"")))</f>
        <v/>
      </c>
      <c r="M113" s="48" t="str">
        <f>IF(Expenses!$G113&gt;0,IF(Expenses!$F113="Each Month",Expenses!$G113,IF(ISNUMBER(FIND(LEFT(M$2,3),Expenses!$F113)),Expenses!$G113,"")))</f>
        <v/>
      </c>
      <c r="N113" s="48" t="str">
        <f>IF(Expenses!$G113&gt;0,IF(Expenses!$F113="Each Month",Expenses!$G113,IF(ISNUMBER(FIND(LEFT(N$2,3),Expenses!$F113)),Expenses!$G113,"")))</f>
        <v/>
      </c>
      <c r="O113" s="57" t="str">
        <f>Expenses!C113</f>
        <v>Holidays</v>
      </c>
    </row>
    <row r="114" spans="2:15" ht="16.5" customHeight="1" x14ac:dyDescent="0.25">
      <c r="B114" s="49" t="str">
        <f>Expenses!B114</f>
        <v>Kennel Expenses</v>
      </c>
      <c r="C114" s="50" t="str">
        <f>IF(Expenses!$G114&gt;0,IF(Expenses!$F114="Each Month",Expenses!$G114,IF(ISNUMBER(FIND(LEFT(C$2,3),Expenses!$F114)),Expenses!$G114,"")))</f>
        <v/>
      </c>
      <c r="D114" s="50" t="str">
        <f>IF(Expenses!$G114&gt;0,IF(Expenses!$F114="Each Month",Expenses!$G114,IF(ISNUMBER(FIND(LEFT(D$2,3),Expenses!$F114)),Expenses!$G114,"")))</f>
        <v/>
      </c>
      <c r="E114" s="50" t="str">
        <f>IF(Expenses!$G114&gt;0,IF(Expenses!$F114="Each Month",Expenses!$G114,IF(ISNUMBER(FIND(LEFT(E$2,3),Expenses!$F114)),Expenses!$G114,"")))</f>
        <v/>
      </c>
      <c r="F114" s="48" t="str">
        <f>IF(Expenses!$G114&gt;0,IF(Expenses!$F114="Each Month",Expenses!$G114,IF(ISNUMBER(FIND(LEFT(F$2,3),Expenses!$F114)),Expenses!$G114,"")))</f>
        <v/>
      </c>
      <c r="G114" s="48" t="str">
        <f>IF(Expenses!$G114&gt;0,IF(Expenses!$F114="Each Month",Expenses!$G114,IF(ISNUMBER(FIND(LEFT(G$2,3),Expenses!$F114)),Expenses!$G114,"")))</f>
        <v/>
      </c>
      <c r="H114" s="48" t="str">
        <f>IF(Expenses!$G114&gt;0,IF(Expenses!$F114="Each Month",Expenses!$G114,IF(ISNUMBER(FIND(LEFT(H$2,3),Expenses!$F114)),Expenses!$G114,"")))</f>
        <v/>
      </c>
      <c r="I114" s="48" t="str">
        <f>IF(Expenses!$G114&gt;0,IF(Expenses!$F114="Each Month",Expenses!$G114,IF(ISNUMBER(FIND(LEFT(I$2,3),Expenses!$F114)),Expenses!$G114,"")))</f>
        <v/>
      </c>
      <c r="J114" s="48" t="str">
        <f>IF(Expenses!$G114&gt;0,IF(Expenses!$F114="Each Month",Expenses!$G114,IF(ISNUMBER(FIND(LEFT(J$2,3),Expenses!$F114)),Expenses!$G114,"")))</f>
        <v/>
      </c>
      <c r="K114" s="48" t="str">
        <f>IF(Expenses!$G114&gt;0,IF(Expenses!$F114="Each Month",Expenses!$G114,IF(ISNUMBER(FIND(LEFT(K$2,3),Expenses!$F114)),Expenses!$G114,"")))</f>
        <v/>
      </c>
      <c r="L114" s="48" t="str">
        <f>IF(Expenses!$G114&gt;0,IF(Expenses!$F114="Each Month",Expenses!$G114,IF(ISNUMBER(FIND(LEFT(L$2,3),Expenses!$F114)),Expenses!$G114,"")))</f>
        <v/>
      </c>
      <c r="M114" s="48" t="str">
        <f>IF(Expenses!$G114&gt;0,IF(Expenses!$F114="Each Month",Expenses!$G114,IF(ISNUMBER(FIND(LEFT(M$2,3),Expenses!$F114)),Expenses!$G114,"")))</f>
        <v/>
      </c>
      <c r="N114" s="48" t="str">
        <f>IF(Expenses!$G114&gt;0,IF(Expenses!$F114="Each Month",Expenses!$G114,IF(ISNUMBER(FIND(LEFT(N$2,3),Expenses!$F114)),Expenses!$G114,"")))</f>
        <v/>
      </c>
      <c r="O114" s="57" t="str">
        <f>Expenses!C114</f>
        <v>Holidays</v>
      </c>
    </row>
    <row r="115" spans="2:15" ht="16.5" customHeight="1" x14ac:dyDescent="0.25">
      <c r="B115" s="49" t="str">
        <f>Expenses!B115</f>
        <v>Other</v>
      </c>
      <c r="C115" s="50" t="str">
        <f>IF(Expenses!$G115&gt;0,IF(Expenses!$F115="Each Month",Expenses!$G115,IF(ISNUMBER(FIND(LEFT(C$2,3),Expenses!$F115)),Expenses!$G115,"")))</f>
        <v/>
      </c>
      <c r="D115" s="50" t="str">
        <f>IF(Expenses!$G115&gt;0,IF(Expenses!$F115="Each Month",Expenses!$G115,IF(ISNUMBER(FIND(LEFT(D$2,3),Expenses!$F115)),Expenses!$G115,"")))</f>
        <v/>
      </c>
      <c r="E115" s="50" t="str">
        <f>IF(Expenses!$G115&gt;0,IF(Expenses!$F115="Each Month",Expenses!$G115,IF(ISNUMBER(FIND(LEFT(E$2,3),Expenses!$F115)),Expenses!$G115,"")))</f>
        <v/>
      </c>
      <c r="F115" s="48" t="str">
        <f>IF(Expenses!$G115&gt;0,IF(Expenses!$F115="Each Month",Expenses!$G115,IF(ISNUMBER(FIND(LEFT(F$2,3),Expenses!$F115)),Expenses!$G115,"")))</f>
        <v/>
      </c>
      <c r="G115" s="48" t="str">
        <f>IF(Expenses!$G115&gt;0,IF(Expenses!$F115="Each Month",Expenses!$G115,IF(ISNUMBER(FIND(LEFT(G$2,3),Expenses!$F115)),Expenses!$G115,"")))</f>
        <v/>
      </c>
      <c r="H115" s="48" t="str">
        <f>IF(Expenses!$G115&gt;0,IF(Expenses!$F115="Each Month",Expenses!$G115,IF(ISNUMBER(FIND(LEFT(H$2,3),Expenses!$F115)),Expenses!$G115,"")))</f>
        <v/>
      </c>
      <c r="I115" s="48" t="str">
        <f>IF(Expenses!$G115&gt;0,IF(Expenses!$F115="Each Month",Expenses!$G115,IF(ISNUMBER(FIND(LEFT(I$2,3),Expenses!$F115)),Expenses!$G115,"")))</f>
        <v/>
      </c>
      <c r="J115" s="48" t="str">
        <f>IF(Expenses!$G115&gt;0,IF(Expenses!$F115="Each Month",Expenses!$G115,IF(ISNUMBER(FIND(LEFT(J$2,3),Expenses!$F115)),Expenses!$G115,"")))</f>
        <v/>
      </c>
      <c r="K115" s="48" t="str">
        <f>IF(Expenses!$G115&gt;0,IF(Expenses!$F115="Each Month",Expenses!$G115,IF(ISNUMBER(FIND(LEFT(K$2,3),Expenses!$F115)),Expenses!$G115,"")))</f>
        <v/>
      </c>
      <c r="L115" s="48" t="str">
        <f>IF(Expenses!$G115&gt;0,IF(Expenses!$F115="Each Month",Expenses!$G115,IF(ISNUMBER(FIND(LEFT(L$2,3),Expenses!$F115)),Expenses!$G115,"")))</f>
        <v/>
      </c>
      <c r="M115" s="48" t="str">
        <f>IF(Expenses!$G115&gt;0,IF(Expenses!$F115="Each Month",Expenses!$G115,IF(ISNUMBER(FIND(LEFT(M$2,3),Expenses!$F115)),Expenses!$G115,"")))</f>
        <v/>
      </c>
      <c r="N115" s="48" t="str">
        <f>IF(Expenses!$G115&gt;0,IF(Expenses!$F115="Each Month",Expenses!$G115,IF(ISNUMBER(FIND(LEFT(N$2,3),Expenses!$F115)),Expenses!$G115,"")))</f>
        <v/>
      </c>
      <c r="O115" s="57" t="str">
        <f>Expenses!C115</f>
        <v>Holidays</v>
      </c>
    </row>
    <row r="116" spans="2:15" ht="16.5" customHeight="1" x14ac:dyDescent="0.25">
      <c r="B116" s="49" t="str">
        <f>Expenses!B116</f>
        <v>Other</v>
      </c>
      <c r="C116" s="50" t="str">
        <f>IF(Expenses!$G116&gt;0,IF(Expenses!$F116="Each Month",Expenses!$G116,IF(ISNUMBER(FIND(LEFT(C$2,3),Expenses!$F116)),Expenses!$G116,"")))</f>
        <v/>
      </c>
      <c r="D116" s="50" t="str">
        <f>IF(Expenses!$G116&gt;0,IF(Expenses!$F116="Each Month",Expenses!$G116,IF(ISNUMBER(FIND(LEFT(D$2,3),Expenses!$F116)),Expenses!$G116,"")))</f>
        <v/>
      </c>
      <c r="E116" s="50" t="str">
        <f>IF(Expenses!$G116&gt;0,IF(Expenses!$F116="Each Month",Expenses!$G116,IF(ISNUMBER(FIND(LEFT(E$2,3),Expenses!$F116)),Expenses!$G116,"")))</f>
        <v/>
      </c>
      <c r="F116" s="48" t="str">
        <f>IF(Expenses!$G116&gt;0,IF(Expenses!$F116="Each Month",Expenses!$G116,IF(ISNUMBER(FIND(LEFT(F$2,3),Expenses!$F116)),Expenses!$G116,"")))</f>
        <v/>
      </c>
      <c r="G116" s="48" t="str">
        <f>IF(Expenses!$G116&gt;0,IF(Expenses!$F116="Each Month",Expenses!$G116,IF(ISNUMBER(FIND(LEFT(G$2,3),Expenses!$F116)),Expenses!$G116,"")))</f>
        <v/>
      </c>
      <c r="H116" s="48" t="str">
        <f>IF(Expenses!$G116&gt;0,IF(Expenses!$F116="Each Month",Expenses!$G116,IF(ISNUMBER(FIND(LEFT(H$2,3),Expenses!$F116)),Expenses!$G116,"")))</f>
        <v/>
      </c>
      <c r="I116" s="48" t="str">
        <f>IF(Expenses!$G116&gt;0,IF(Expenses!$F116="Each Month",Expenses!$G116,IF(ISNUMBER(FIND(LEFT(I$2,3),Expenses!$F116)),Expenses!$G116,"")))</f>
        <v/>
      </c>
      <c r="J116" s="48" t="str">
        <f>IF(Expenses!$G116&gt;0,IF(Expenses!$F116="Each Month",Expenses!$G116,IF(ISNUMBER(FIND(LEFT(J$2,3),Expenses!$F116)),Expenses!$G116,"")))</f>
        <v/>
      </c>
      <c r="K116" s="48" t="str">
        <f>IF(Expenses!$G116&gt;0,IF(Expenses!$F116="Each Month",Expenses!$G116,IF(ISNUMBER(FIND(LEFT(K$2,3),Expenses!$F116)),Expenses!$G116,"")))</f>
        <v/>
      </c>
      <c r="L116" s="48" t="str">
        <f>IF(Expenses!$G116&gt;0,IF(Expenses!$F116="Each Month",Expenses!$G116,IF(ISNUMBER(FIND(LEFT(L$2,3),Expenses!$F116)),Expenses!$G116,"")))</f>
        <v/>
      </c>
      <c r="M116" s="48" t="str">
        <f>IF(Expenses!$G116&gt;0,IF(Expenses!$F116="Each Month",Expenses!$G116,IF(ISNUMBER(FIND(LEFT(M$2,3),Expenses!$F116)),Expenses!$G116,"")))</f>
        <v/>
      </c>
      <c r="N116" s="48" t="str">
        <f>IF(Expenses!$G116&gt;0,IF(Expenses!$F116="Each Month",Expenses!$G116,IF(ISNUMBER(FIND(LEFT(N$2,3),Expenses!$F116)),Expenses!$G116,"")))</f>
        <v/>
      </c>
      <c r="O116" s="57" t="str">
        <f>Expenses!C116</f>
        <v>Holidays</v>
      </c>
    </row>
    <row r="117" spans="2:15" ht="16.5" customHeight="1" x14ac:dyDescent="0.25">
      <c r="B117" s="49" t="str">
        <f>Expenses!B117</f>
        <v>Other</v>
      </c>
      <c r="C117" s="50" t="str">
        <f>IF(Expenses!$G117&gt;0,IF(Expenses!$F117="Each Month",Expenses!$G117,IF(ISNUMBER(FIND(LEFT(C$2,3),Expenses!$F117)),Expenses!$G117,"")))</f>
        <v/>
      </c>
      <c r="D117" s="50" t="str">
        <f>IF(Expenses!$G117&gt;0,IF(Expenses!$F117="Each Month",Expenses!$G117,IF(ISNUMBER(FIND(LEFT(D$2,3),Expenses!$F117)),Expenses!$G117,"")))</f>
        <v/>
      </c>
      <c r="E117" s="50" t="str">
        <f>IF(Expenses!$G117&gt;0,IF(Expenses!$F117="Each Month",Expenses!$G117,IF(ISNUMBER(FIND(LEFT(E$2,3),Expenses!$F117)),Expenses!$G117,"")))</f>
        <v/>
      </c>
      <c r="F117" s="48" t="str">
        <f>IF(Expenses!$G117&gt;0,IF(Expenses!$F117="Each Month",Expenses!$G117,IF(ISNUMBER(FIND(LEFT(F$2,3),Expenses!$F117)),Expenses!$G117,"")))</f>
        <v/>
      </c>
      <c r="G117" s="48" t="str">
        <f>IF(Expenses!$G117&gt;0,IF(Expenses!$F117="Each Month",Expenses!$G117,IF(ISNUMBER(FIND(LEFT(G$2,3),Expenses!$F117)),Expenses!$G117,"")))</f>
        <v/>
      </c>
      <c r="H117" s="48" t="str">
        <f>IF(Expenses!$G117&gt;0,IF(Expenses!$F117="Each Month",Expenses!$G117,IF(ISNUMBER(FIND(LEFT(H$2,3),Expenses!$F117)),Expenses!$G117,"")))</f>
        <v/>
      </c>
      <c r="I117" s="48" t="str">
        <f>IF(Expenses!$G117&gt;0,IF(Expenses!$F117="Each Month",Expenses!$G117,IF(ISNUMBER(FIND(LEFT(I$2,3),Expenses!$F117)),Expenses!$G117,"")))</f>
        <v/>
      </c>
      <c r="J117" s="48" t="str">
        <f>IF(Expenses!$G117&gt;0,IF(Expenses!$F117="Each Month",Expenses!$G117,IF(ISNUMBER(FIND(LEFT(J$2,3),Expenses!$F117)),Expenses!$G117,"")))</f>
        <v/>
      </c>
      <c r="K117" s="48" t="str">
        <f>IF(Expenses!$G117&gt;0,IF(Expenses!$F117="Each Month",Expenses!$G117,IF(ISNUMBER(FIND(LEFT(K$2,3),Expenses!$F117)),Expenses!$G117,"")))</f>
        <v/>
      </c>
      <c r="L117" s="48" t="str">
        <f>IF(Expenses!$G117&gt;0,IF(Expenses!$F117="Each Month",Expenses!$G117,IF(ISNUMBER(FIND(LEFT(L$2,3),Expenses!$F117)),Expenses!$G117,"")))</f>
        <v/>
      </c>
      <c r="M117" s="48" t="str">
        <f>IF(Expenses!$G117&gt;0,IF(Expenses!$F117="Each Month",Expenses!$G117,IF(ISNUMBER(FIND(LEFT(M$2,3),Expenses!$F117)),Expenses!$G117,"")))</f>
        <v/>
      </c>
      <c r="N117" s="48" t="str">
        <f>IF(Expenses!$G117&gt;0,IF(Expenses!$F117="Each Month",Expenses!$G117,IF(ISNUMBER(FIND(LEFT(N$2,3),Expenses!$F117)),Expenses!$G117,"")))</f>
        <v/>
      </c>
      <c r="O117" s="57" t="str">
        <f>Expenses!C117</f>
        <v>Holidays</v>
      </c>
    </row>
    <row r="118" spans="2:15" ht="16.5" customHeight="1" x14ac:dyDescent="0.25">
      <c r="B118" s="49" t="str">
        <f>Expenses!B118</f>
        <v>Shares/Managed Funds/Investments</v>
      </c>
      <c r="C118" s="50" t="str">
        <f>IF(Expenses!$G118&gt;0,IF(Expenses!$F118="Each Month",Expenses!$G118,IF(ISNUMBER(FIND(LEFT(C$2,3),Expenses!$F118)),Expenses!$G118,"")))</f>
        <v/>
      </c>
      <c r="D118" s="50" t="str">
        <f>IF(Expenses!$G118&gt;0,IF(Expenses!$F118="Each Month",Expenses!$G118,IF(ISNUMBER(FIND(LEFT(D$2,3),Expenses!$F118)),Expenses!$G118,"")))</f>
        <v/>
      </c>
      <c r="E118" s="50" t="str">
        <f>IF(Expenses!$G118&gt;0,IF(Expenses!$F118="Each Month",Expenses!$G118,IF(ISNUMBER(FIND(LEFT(E$2,3),Expenses!$F118)),Expenses!$G118,"")))</f>
        <v/>
      </c>
      <c r="F118" s="48" t="str">
        <f>IF(Expenses!$G118&gt;0,IF(Expenses!$F118="Each Month",Expenses!$G118,IF(ISNUMBER(FIND(LEFT(F$2,3),Expenses!$F118)),Expenses!$G118,"")))</f>
        <v/>
      </c>
      <c r="G118" s="48" t="str">
        <f>IF(Expenses!$G118&gt;0,IF(Expenses!$F118="Each Month",Expenses!$G118,IF(ISNUMBER(FIND(LEFT(G$2,3),Expenses!$F118)),Expenses!$G118,"")))</f>
        <v/>
      </c>
      <c r="H118" s="48" t="str">
        <f>IF(Expenses!$G118&gt;0,IF(Expenses!$F118="Each Month",Expenses!$G118,IF(ISNUMBER(FIND(LEFT(H$2,3),Expenses!$F118)),Expenses!$G118,"")))</f>
        <v/>
      </c>
      <c r="I118" s="48" t="str">
        <f>IF(Expenses!$G118&gt;0,IF(Expenses!$F118="Each Month",Expenses!$G118,IF(ISNUMBER(FIND(LEFT(I$2,3),Expenses!$F118)),Expenses!$G118,"")))</f>
        <v/>
      </c>
      <c r="J118" s="48" t="str">
        <f>IF(Expenses!$G118&gt;0,IF(Expenses!$F118="Each Month",Expenses!$G118,IF(ISNUMBER(FIND(LEFT(J$2,3),Expenses!$F118)),Expenses!$G118,"")))</f>
        <v/>
      </c>
      <c r="K118" s="48" t="str">
        <f>IF(Expenses!$G118&gt;0,IF(Expenses!$F118="Each Month",Expenses!$G118,IF(ISNUMBER(FIND(LEFT(K$2,3),Expenses!$F118)),Expenses!$G118,"")))</f>
        <v/>
      </c>
      <c r="L118" s="48" t="str">
        <f>IF(Expenses!$G118&gt;0,IF(Expenses!$F118="Each Month",Expenses!$G118,IF(ISNUMBER(FIND(LEFT(L$2,3),Expenses!$F118)),Expenses!$G118,"")))</f>
        <v/>
      </c>
      <c r="M118" s="48" t="str">
        <f>IF(Expenses!$G118&gt;0,IF(Expenses!$F118="Each Month",Expenses!$G118,IF(ISNUMBER(FIND(LEFT(M$2,3),Expenses!$F118)),Expenses!$G118,"")))</f>
        <v/>
      </c>
      <c r="N118" s="48" t="str">
        <f>IF(Expenses!$G118&gt;0,IF(Expenses!$F118="Each Month",Expenses!$G118,IF(ISNUMBER(FIND(LEFT(N$2,3),Expenses!$F118)),Expenses!$G118,"")))</f>
        <v/>
      </c>
      <c r="O118" s="57" t="str">
        <f>Expenses!C118</f>
        <v>Investments</v>
      </c>
    </row>
    <row r="119" spans="2:15" ht="16.5" customHeight="1" x14ac:dyDescent="0.25">
      <c r="B119" s="49" t="str">
        <f>Expenses!B119</f>
        <v>Administration Fees</v>
      </c>
      <c r="C119" s="50" t="str">
        <f>IF(Expenses!$G119&gt;0,IF(Expenses!$F119="Each Month",Expenses!$G119,IF(ISNUMBER(FIND(LEFT(C$2,3),Expenses!$F119)),Expenses!$G119,"")))</f>
        <v/>
      </c>
      <c r="D119" s="50" t="str">
        <f>IF(Expenses!$G119&gt;0,IF(Expenses!$F119="Each Month",Expenses!$G119,IF(ISNUMBER(FIND(LEFT(D$2,3),Expenses!$F119)),Expenses!$G119,"")))</f>
        <v/>
      </c>
      <c r="E119" s="50" t="str">
        <f>IF(Expenses!$G119&gt;0,IF(Expenses!$F119="Each Month",Expenses!$G119,IF(ISNUMBER(FIND(LEFT(E$2,3),Expenses!$F119)),Expenses!$G119,"")))</f>
        <v/>
      </c>
      <c r="F119" s="48" t="str">
        <f>IF(Expenses!$G119&gt;0,IF(Expenses!$F119="Each Month",Expenses!$G119,IF(ISNUMBER(FIND(LEFT(F$2,3),Expenses!$F119)),Expenses!$G119,"")))</f>
        <v/>
      </c>
      <c r="G119" s="48" t="str">
        <f>IF(Expenses!$G119&gt;0,IF(Expenses!$F119="Each Month",Expenses!$G119,IF(ISNUMBER(FIND(LEFT(G$2,3),Expenses!$F119)),Expenses!$G119,"")))</f>
        <v/>
      </c>
      <c r="H119" s="48" t="str">
        <f>IF(Expenses!$G119&gt;0,IF(Expenses!$F119="Each Month",Expenses!$G119,IF(ISNUMBER(FIND(LEFT(H$2,3),Expenses!$F119)),Expenses!$G119,"")))</f>
        <v/>
      </c>
      <c r="I119" s="48" t="str">
        <f>IF(Expenses!$G119&gt;0,IF(Expenses!$F119="Each Month",Expenses!$G119,IF(ISNUMBER(FIND(LEFT(I$2,3),Expenses!$F119)),Expenses!$G119,"")))</f>
        <v/>
      </c>
      <c r="J119" s="48" t="str">
        <f>IF(Expenses!$G119&gt;0,IF(Expenses!$F119="Each Month",Expenses!$G119,IF(ISNUMBER(FIND(LEFT(J$2,3),Expenses!$F119)),Expenses!$G119,"")))</f>
        <v/>
      </c>
      <c r="K119" s="48" t="str">
        <f>IF(Expenses!$G119&gt;0,IF(Expenses!$F119="Each Month",Expenses!$G119,IF(ISNUMBER(FIND(LEFT(K$2,3),Expenses!$F119)),Expenses!$G119,"")))</f>
        <v/>
      </c>
      <c r="L119" s="48" t="str">
        <f>IF(Expenses!$G119&gt;0,IF(Expenses!$F119="Each Month",Expenses!$G119,IF(ISNUMBER(FIND(LEFT(L$2,3),Expenses!$F119)),Expenses!$G119,"")))</f>
        <v/>
      </c>
      <c r="M119" s="48" t="str">
        <f>IF(Expenses!$G119&gt;0,IF(Expenses!$F119="Each Month",Expenses!$G119,IF(ISNUMBER(FIND(LEFT(M$2,3),Expenses!$F119)),Expenses!$G119,"")))</f>
        <v/>
      </c>
      <c r="N119" s="48" t="str">
        <f>IF(Expenses!$G119&gt;0,IF(Expenses!$F119="Each Month",Expenses!$G119,IF(ISNUMBER(FIND(LEFT(N$2,3),Expenses!$F119)),Expenses!$G119,"")))</f>
        <v/>
      </c>
      <c r="O119" s="57" t="str">
        <f>Expenses!C119</f>
        <v>Investments</v>
      </c>
    </row>
    <row r="120" spans="2:15" ht="16.5" customHeight="1" x14ac:dyDescent="0.25">
      <c r="B120" s="49" t="str">
        <f>Expenses!B120</f>
        <v>Adviser Fees</v>
      </c>
      <c r="C120" s="50" t="str">
        <f>IF(Expenses!$G120&gt;0,IF(Expenses!$F120="Each Month",Expenses!$G120,IF(ISNUMBER(FIND(LEFT(C$2,3),Expenses!$F120)),Expenses!$G120,"")))</f>
        <v/>
      </c>
      <c r="D120" s="50" t="str">
        <f>IF(Expenses!$G120&gt;0,IF(Expenses!$F120="Each Month",Expenses!$G120,IF(ISNUMBER(FIND(LEFT(D$2,3),Expenses!$F120)),Expenses!$G120,"")))</f>
        <v/>
      </c>
      <c r="E120" s="50" t="str">
        <f>IF(Expenses!$G120&gt;0,IF(Expenses!$F120="Each Month",Expenses!$G120,IF(ISNUMBER(FIND(LEFT(E$2,3),Expenses!$F120)),Expenses!$G120,"")))</f>
        <v/>
      </c>
      <c r="F120" s="48" t="str">
        <f>IF(Expenses!$G120&gt;0,IF(Expenses!$F120="Each Month",Expenses!$G120,IF(ISNUMBER(FIND(LEFT(F$2,3),Expenses!$F120)),Expenses!$G120,"")))</f>
        <v/>
      </c>
      <c r="G120" s="48" t="str">
        <f>IF(Expenses!$G120&gt;0,IF(Expenses!$F120="Each Month",Expenses!$G120,IF(ISNUMBER(FIND(LEFT(G$2,3),Expenses!$F120)),Expenses!$G120,"")))</f>
        <v/>
      </c>
      <c r="H120" s="48" t="str">
        <f>IF(Expenses!$G120&gt;0,IF(Expenses!$F120="Each Month",Expenses!$G120,IF(ISNUMBER(FIND(LEFT(H$2,3),Expenses!$F120)),Expenses!$G120,"")))</f>
        <v/>
      </c>
      <c r="I120" s="48" t="str">
        <f>IF(Expenses!$G120&gt;0,IF(Expenses!$F120="Each Month",Expenses!$G120,IF(ISNUMBER(FIND(LEFT(I$2,3),Expenses!$F120)),Expenses!$G120,"")))</f>
        <v/>
      </c>
      <c r="J120" s="48" t="str">
        <f>IF(Expenses!$G120&gt;0,IF(Expenses!$F120="Each Month",Expenses!$G120,IF(ISNUMBER(FIND(LEFT(J$2,3),Expenses!$F120)),Expenses!$G120,"")))</f>
        <v/>
      </c>
      <c r="K120" s="48" t="str">
        <f>IF(Expenses!$G120&gt;0,IF(Expenses!$F120="Each Month",Expenses!$G120,IF(ISNUMBER(FIND(LEFT(K$2,3),Expenses!$F120)),Expenses!$G120,"")))</f>
        <v/>
      </c>
      <c r="L120" s="48" t="str">
        <f>IF(Expenses!$G120&gt;0,IF(Expenses!$F120="Each Month",Expenses!$G120,IF(ISNUMBER(FIND(LEFT(L$2,3),Expenses!$F120)),Expenses!$G120,"")))</f>
        <v/>
      </c>
      <c r="M120" s="48" t="str">
        <f>IF(Expenses!$G120&gt;0,IF(Expenses!$F120="Each Month",Expenses!$G120,IF(ISNUMBER(FIND(LEFT(M$2,3),Expenses!$F120)),Expenses!$G120,"")))</f>
        <v/>
      </c>
      <c r="N120" s="48" t="str">
        <f>IF(Expenses!$G120&gt;0,IF(Expenses!$F120="Each Month",Expenses!$G120,IF(ISNUMBER(FIND(LEFT(N$2,3),Expenses!$F120)),Expenses!$G120,"")))</f>
        <v/>
      </c>
      <c r="O120" s="57" t="str">
        <f>Expenses!C120</f>
        <v>Investments</v>
      </c>
    </row>
    <row r="121" spans="2:15" ht="16.5" customHeight="1" x14ac:dyDescent="0.25">
      <c r="B121" s="49" t="str">
        <f>Expenses!B121</f>
        <v>Accounting Fees</v>
      </c>
      <c r="C121" s="50" t="str">
        <f>IF(Expenses!$G121&gt;0,IF(Expenses!$F121="Each Month",Expenses!$G121,IF(ISNUMBER(FIND(LEFT(C$2,3),Expenses!$F121)),Expenses!$G121,"")))</f>
        <v/>
      </c>
      <c r="D121" s="50" t="str">
        <f>IF(Expenses!$G121&gt;0,IF(Expenses!$F121="Each Month",Expenses!$G121,IF(ISNUMBER(FIND(LEFT(D$2,3),Expenses!$F121)),Expenses!$G121,"")))</f>
        <v/>
      </c>
      <c r="E121" s="50" t="str">
        <f>IF(Expenses!$G121&gt;0,IF(Expenses!$F121="Each Month",Expenses!$G121,IF(ISNUMBER(FIND(LEFT(E$2,3),Expenses!$F121)),Expenses!$G121,"")))</f>
        <v/>
      </c>
      <c r="F121" s="48" t="str">
        <f>IF(Expenses!$G121&gt;0,IF(Expenses!$F121="Each Month",Expenses!$G121,IF(ISNUMBER(FIND(LEFT(F$2,3),Expenses!$F121)),Expenses!$G121,"")))</f>
        <v/>
      </c>
      <c r="G121" s="48" t="str">
        <f>IF(Expenses!$G121&gt;0,IF(Expenses!$F121="Each Month",Expenses!$G121,IF(ISNUMBER(FIND(LEFT(G$2,3),Expenses!$F121)),Expenses!$G121,"")))</f>
        <v/>
      </c>
      <c r="H121" s="48" t="str">
        <f>IF(Expenses!$G121&gt;0,IF(Expenses!$F121="Each Month",Expenses!$G121,IF(ISNUMBER(FIND(LEFT(H$2,3),Expenses!$F121)),Expenses!$G121,"")))</f>
        <v/>
      </c>
      <c r="I121" s="48" t="str">
        <f>IF(Expenses!$G121&gt;0,IF(Expenses!$F121="Each Month",Expenses!$G121,IF(ISNUMBER(FIND(LEFT(I$2,3),Expenses!$F121)),Expenses!$G121,"")))</f>
        <v/>
      </c>
      <c r="J121" s="48" t="str">
        <f>IF(Expenses!$G121&gt;0,IF(Expenses!$F121="Each Month",Expenses!$G121,IF(ISNUMBER(FIND(LEFT(J$2,3),Expenses!$F121)),Expenses!$G121,"")))</f>
        <v/>
      </c>
      <c r="K121" s="48" t="str">
        <f>IF(Expenses!$G121&gt;0,IF(Expenses!$F121="Each Month",Expenses!$G121,IF(ISNUMBER(FIND(LEFT(K$2,3),Expenses!$F121)),Expenses!$G121,"")))</f>
        <v/>
      </c>
      <c r="L121" s="48" t="str">
        <f>IF(Expenses!$G121&gt;0,IF(Expenses!$F121="Each Month",Expenses!$G121,IF(ISNUMBER(FIND(LEFT(L$2,3),Expenses!$F121)),Expenses!$G121,"")))</f>
        <v/>
      </c>
      <c r="M121" s="48" t="str">
        <f>IF(Expenses!$G121&gt;0,IF(Expenses!$F121="Each Month",Expenses!$G121,IF(ISNUMBER(FIND(LEFT(M$2,3),Expenses!$F121)),Expenses!$G121,"")))</f>
        <v/>
      </c>
      <c r="N121" s="48" t="str">
        <f>IF(Expenses!$G121&gt;0,IF(Expenses!$F121="Each Month",Expenses!$G121,IF(ISNUMBER(FIND(LEFT(N$2,3),Expenses!$F121)),Expenses!$G121,"")))</f>
        <v/>
      </c>
      <c r="O121" s="57" t="str">
        <f>Expenses!C121</f>
        <v>Investments</v>
      </c>
    </row>
    <row r="122" spans="2:15" ht="16.5" customHeight="1" x14ac:dyDescent="0.25">
      <c r="B122" s="49" t="str">
        <f>Expenses!B122</f>
        <v>Brokerage</v>
      </c>
      <c r="C122" s="50" t="str">
        <f>IF(Expenses!$G122&gt;0,IF(Expenses!$F122="Each Month",Expenses!$G122,IF(ISNUMBER(FIND(LEFT(C$2,3),Expenses!$F122)),Expenses!$G122,"")))</f>
        <v/>
      </c>
      <c r="D122" s="50" t="str">
        <f>IF(Expenses!$G122&gt;0,IF(Expenses!$F122="Each Month",Expenses!$G122,IF(ISNUMBER(FIND(LEFT(D$2,3),Expenses!$F122)),Expenses!$G122,"")))</f>
        <v/>
      </c>
      <c r="E122" s="50" t="str">
        <f>IF(Expenses!$G122&gt;0,IF(Expenses!$F122="Each Month",Expenses!$G122,IF(ISNUMBER(FIND(LEFT(E$2,3),Expenses!$F122)),Expenses!$G122,"")))</f>
        <v/>
      </c>
      <c r="F122" s="48" t="str">
        <f>IF(Expenses!$G122&gt;0,IF(Expenses!$F122="Each Month",Expenses!$G122,IF(ISNUMBER(FIND(LEFT(F$2,3),Expenses!$F122)),Expenses!$G122,"")))</f>
        <v/>
      </c>
      <c r="G122" s="48" t="str">
        <f>IF(Expenses!$G122&gt;0,IF(Expenses!$F122="Each Month",Expenses!$G122,IF(ISNUMBER(FIND(LEFT(G$2,3),Expenses!$F122)),Expenses!$G122,"")))</f>
        <v/>
      </c>
      <c r="H122" s="48" t="str">
        <f>IF(Expenses!$G122&gt;0,IF(Expenses!$F122="Each Month",Expenses!$G122,IF(ISNUMBER(FIND(LEFT(H$2,3),Expenses!$F122)),Expenses!$G122,"")))</f>
        <v/>
      </c>
      <c r="I122" s="48" t="str">
        <f>IF(Expenses!$G122&gt;0,IF(Expenses!$F122="Each Month",Expenses!$G122,IF(ISNUMBER(FIND(LEFT(I$2,3),Expenses!$F122)),Expenses!$G122,"")))</f>
        <v/>
      </c>
      <c r="J122" s="48" t="str">
        <f>IF(Expenses!$G122&gt;0,IF(Expenses!$F122="Each Month",Expenses!$G122,IF(ISNUMBER(FIND(LEFT(J$2,3),Expenses!$F122)),Expenses!$G122,"")))</f>
        <v/>
      </c>
      <c r="K122" s="48" t="str">
        <f>IF(Expenses!$G122&gt;0,IF(Expenses!$F122="Each Month",Expenses!$G122,IF(ISNUMBER(FIND(LEFT(K$2,3),Expenses!$F122)),Expenses!$G122,"")))</f>
        <v/>
      </c>
      <c r="L122" s="48" t="str">
        <f>IF(Expenses!$G122&gt;0,IF(Expenses!$F122="Each Month",Expenses!$G122,IF(ISNUMBER(FIND(LEFT(L$2,3),Expenses!$F122)),Expenses!$G122,"")))</f>
        <v/>
      </c>
      <c r="M122" s="48" t="str">
        <f>IF(Expenses!$G122&gt;0,IF(Expenses!$F122="Each Month",Expenses!$G122,IF(ISNUMBER(FIND(LEFT(M$2,3),Expenses!$F122)),Expenses!$G122,"")))</f>
        <v/>
      </c>
      <c r="N122" s="48" t="str">
        <f>IF(Expenses!$G122&gt;0,IF(Expenses!$F122="Each Month",Expenses!$G122,IF(ISNUMBER(FIND(LEFT(N$2,3),Expenses!$F122)),Expenses!$G122,"")))</f>
        <v/>
      </c>
      <c r="O122" s="57" t="str">
        <f>Expenses!C122</f>
        <v>Investments</v>
      </c>
    </row>
    <row r="123" spans="2:15" ht="16.5" customHeight="1" x14ac:dyDescent="0.25">
      <c r="B123" s="49" t="str">
        <f>Expenses!B123</f>
        <v>Super Contributions</v>
      </c>
      <c r="C123" s="50" t="str">
        <f>IF(Expenses!$G123&gt;0,IF(Expenses!$F123="Each Month",Expenses!$G123,IF(ISNUMBER(FIND(LEFT(C$2,3),Expenses!$F123)),Expenses!$G123,"")))</f>
        <v/>
      </c>
      <c r="D123" s="50" t="str">
        <f>IF(Expenses!$G123&gt;0,IF(Expenses!$F123="Each Month",Expenses!$G123,IF(ISNUMBER(FIND(LEFT(D$2,3),Expenses!$F123)),Expenses!$G123,"")))</f>
        <v/>
      </c>
      <c r="E123" s="50" t="str">
        <f>IF(Expenses!$G123&gt;0,IF(Expenses!$F123="Each Month",Expenses!$G123,IF(ISNUMBER(FIND(LEFT(E$2,3),Expenses!$F123)),Expenses!$G123,"")))</f>
        <v/>
      </c>
      <c r="F123" s="48" t="str">
        <f>IF(Expenses!$G123&gt;0,IF(Expenses!$F123="Each Month",Expenses!$G123,IF(ISNUMBER(FIND(LEFT(F$2,3),Expenses!$F123)),Expenses!$G123,"")))</f>
        <v/>
      </c>
      <c r="G123" s="48" t="str">
        <f>IF(Expenses!$G123&gt;0,IF(Expenses!$F123="Each Month",Expenses!$G123,IF(ISNUMBER(FIND(LEFT(G$2,3),Expenses!$F123)),Expenses!$G123,"")))</f>
        <v/>
      </c>
      <c r="H123" s="48" t="str">
        <f>IF(Expenses!$G123&gt;0,IF(Expenses!$F123="Each Month",Expenses!$G123,IF(ISNUMBER(FIND(LEFT(H$2,3),Expenses!$F123)),Expenses!$G123,"")))</f>
        <v/>
      </c>
      <c r="I123" s="48" t="str">
        <f>IF(Expenses!$G123&gt;0,IF(Expenses!$F123="Each Month",Expenses!$G123,IF(ISNUMBER(FIND(LEFT(I$2,3),Expenses!$F123)),Expenses!$G123,"")))</f>
        <v/>
      </c>
      <c r="J123" s="48" t="str">
        <f>IF(Expenses!$G123&gt;0,IF(Expenses!$F123="Each Month",Expenses!$G123,IF(ISNUMBER(FIND(LEFT(J$2,3),Expenses!$F123)),Expenses!$G123,"")))</f>
        <v/>
      </c>
      <c r="K123" s="48" t="str">
        <f>IF(Expenses!$G123&gt;0,IF(Expenses!$F123="Each Month",Expenses!$G123,IF(ISNUMBER(FIND(LEFT(K$2,3),Expenses!$F123)),Expenses!$G123,"")))</f>
        <v/>
      </c>
      <c r="L123" s="48" t="str">
        <f>IF(Expenses!$G123&gt;0,IF(Expenses!$F123="Each Month",Expenses!$G123,IF(ISNUMBER(FIND(LEFT(L$2,3),Expenses!$F123)),Expenses!$G123,"")))</f>
        <v/>
      </c>
      <c r="M123" s="48" t="str">
        <f>IF(Expenses!$G123&gt;0,IF(Expenses!$F123="Each Month",Expenses!$G123,IF(ISNUMBER(FIND(LEFT(M$2,3),Expenses!$F123)),Expenses!$G123,"")))</f>
        <v/>
      </c>
      <c r="N123" s="48" t="str">
        <f>IF(Expenses!$G123&gt;0,IF(Expenses!$F123="Each Month",Expenses!$G123,IF(ISNUMBER(FIND(LEFT(N$2,3),Expenses!$F123)),Expenses!$G123,"")))</f>
        <v/>
      </c>
      <c r="O123" s="57" t="str">
        <f>Expenses!C123</f>
        <v>Investments</v>
      </c>
    </row>
    <row r="124" spans="2:15" ht="16.5" customHeight="1" x14ac:dyDescent="0.25">
      <c r="B124" s="49" t="str">
        <f>Expenses!B124</f>
        <v>Other</v>
      </c>
      <c r="C124" s="50" t="str">
        <f>IF(Expenses!$G124&gt;0,IF(Expenses!$F124="Each Month",Expenses!$G124,IF(ISNUMBER(FIND(LEFT(C$2,3),Expenses!$F124)),Expenses!$G124,"")))</f>
        <v/>
      </c>
      <c r="D124" s="50" t="str">
        <f>IF(Expenses!$G124&gt;0,IF(Expenses!$F124="Each Month",Expenses!$G124,IF(ISNUMBER(FIND(LEFT(D$2,3),Expenses!$F124)),Expenses!$G124,"")))</f>
        <v/>
      </c>
      <c r="E124" s="50" t="str">
        <f>IF(Expenses!$G124&gt;0,IF(Expenses!$F124="Each Month",Expenses!$G124,IF(ISNUMBER(FIND(LEFT(E$2,3),Expenses!$F124)),Expenses!$G124,"")))</f>
        <v/>
      </c>
      <c r="F124" s="48" t="str">
        <f>IF(Expenses!$G124&gt;0,IF(Expenses!$F124="Each Month",Expenses!$G124,IF(ISNUMBER(FIND(LEFT(F$2,3),Expenses!$F124)),Expenses!$G124,"")))</f>
        <v/>
      </c>
      <c r="G124" s="48" t="str">
        <f>IF(Expenses!$G124&gt;0,IF(Expenses!$F124="Each Month",Expenses!$G124,IF(ISNUMBER(FIND(LEFT(G$2,3),Expenses!$F124)),Expenses!$G124,"")))</f>
        <v/>
      </c>
      <c r="H124" s="48" t="str">
        <f>IF(Expenses!$G124&gt;0,IF(Expenses!$F124="Each Month",Expenses!$G124,IF(ISNUMBER(FIND(LEFT(H$2,3),Expenses!$F124)),Expenses!$G124,"")))</f>
        <v/>
      </c>
      <c r="I124" s="48" t="str">
        <f>IF(Expenses!$G124&gt;0,IF(Expenses!$F124="Each Month",Expenses!$G124,IF(ISNUMBER(FIND(LEFT(I$2,3),Expenses!$F124)),Expenses!$G124,"")))</f>
        <v/>
      </c>
      <c r="J124" s="48" t="str">
        <f>IF(Expenses!$G124&gt;0,IF(Expenses!$F124="Each Month",Expenses!$G124,IF(ISNUMBER(FIND(LEFT(J$2,3),Expenses!$F124)),Expenses!$G124,"")))</f>
        <v/>
      </c>
      <c r="K124" s="48" t="str">
        <f>IF(Expenses!$G124&gt;0,IF(Expenses!$F124="Each Month",Expenses!$G124,IF(ISNUMBER(FIND(LEFT(K$2,3),Expenses!$F124)),Expenses!$G124,"")))</f>
        <v/>
      </c>
      <c r="L124" s="48" t="str">
        <f>IF(Expenses!$G124&gt;0,IF(Expenses!$F124="Each Month",Expenses!$G124,IF(ISNUMBER(FIND(LEFT(L$2,3),Expenses!$F124)),Expenses!$G124,"")))</f>
        <v/>
      </c>
      <c r="M124" s="48" t="str">
        <f>IF(Expenses!$G124&gt;0,IF(Expenses!$F124="Each Month",Expenses!$G124,IF(ISNUMBER(FIND(LEFT(M$2,3),Expenses!$F124)),Expenses!$G124,"")))</f>
        <v/>
      </c>
      <c r="N124" s="48" t="str">
        <f>IF(Expenses!$G124&gt;0,IF(Expenses!$F124="Each Month",Expenses!$G124,IF(ISNUMBER(FIND(LEFT(N$2,3),Expenses!$F124)),Expenses!$G124,"")))</f>
        <v/>
      </c>
      <c r="O124" s="57" t="str">
        <f>Expenses!C124</f>
        <v>Investments</v>
      </c>
    </row>
    <row r="125" spans="2:15" ht="16.5" customHeight="1" x14ac:dyDescent="0.25">
      <c r="B125" s="49" t="str">
        <f>Expenses!B125</f>
        <v>Other</v>
      </c>
      <c r="C125" s="50" t="str">
        <f>IF(Expenses!$G125&gt;0,IF(Expenses!$F125="Each Month",Expenses!$G125,IF(ISNUMBER(FIND(LEFT(C$2,3),Expenses!$F125)),Expenses!$G125,"")))</f>
        <v/>
      </c>
      <c r="D125" s="50" t="str">
        <f>IF(Expenses!$G125&gt;0,IF(Expenses!$F125="Each Month",Expenses!$G125,IF(ISNUMBER(FIND(LEFT(D$2,3),Expenses!$F125)),Expenses!$G125,"")))</f>
        <v/>
      </c>
      <c r="E125" s="50" t="str">
        <f>IF(Expenses!$G125&gt;0,IF(Expenses!$F125="Each Month",Expenses!$G125,IF(ISNUMBER(FIND(LEFT(E$2,3),Expenses!$F125)),Expenses!$G125,"")))</f>
        <v/>
      </c>
      <c r="F125" s="48" t="str">
        <f>IF(Expenses!$G125&gt;0,IF(Expenses!$F125="Each Month",Expenses!$G125,IF(ISNUMBER(FIND(LEFT(F$2,3),Expenses!$F125)),Expenses!$G125,"")))</f>
        <v/>
      </c>
      <c r="G125" s="48" t="str">
        <f>IF(Expenses!$G125&gt;0,IF(Expenses!$F125="Each Month",Expenses!$G125,IF(ISNUMBER(FIND(LEFT(G$2,3),Expenses!$F125)),Expenses!$G125,"")))</f>
        <v/>
      </c>
      <c r="H125" s="48" t="str">
        <f>IF(Expenses!$G125&gt;0,IF(Expenses!$F125="Each Month",Expenses!$G125,IF(ISNUMBER(FIND(LEFT(H$2,3),Expenses!$F125)),Expenses!$G125,"")))</f>
        <v/>
      </c>
      <c r="I125" s="48" t="str">
        <f>IF(Expenses!$G125&gt;0,IF(Expenses!$F125="Each Month",Expenses!$G125,IF(ISNUMBER(FIND(LEFT(I$2,3),Expenses!$F125)),Expenses!$G125,"")))</f>
        <v/>
      </c>
      <c r="J125" s="48" t="str">
        <f>IF(Expenses!$G125&gt;0,IF(Expenses!$F125="Each Month",Expenses!$G125,IF(ISNUMBER(FIND(LEFT(J$2,3),Expenses!$F125)),Expenses!$G125,"")))</f>
        <v/>
      </c>
      <c r="K125" s="48" t="str">
        <f>IF(Expenses!$G125&gt;0,IF(Expenses!$F125="Each Month",Expenses!$G125,IF(ISNUMBER(FIND(LEFT(K$2,3),Expenses!$F125)),Expenses!$G125,"")))</f>
        <v/>
      </c>
      <c r="L125" s="48" t="str">
        <f>IF(Expenses!$G125&gt;0,IF(Expenses!$F125="Each Month",Expenses!$G125,IF(ISNUMBER(FIND(LEFT(L$2,3),Expenses!$F125)),Expenses!$G125,"")))</f>
        <v/>
      </c>
      <c r="M125" s="48" t="str">
        <f>IF(Expenses!$G125&gt;0,IF(Expenses!$F125="Each Month",Expenses!$G125,IF(ISNUMBER(FIND(LEFT(M$2,3),Expenses!$F125)),Expenses!$G125,"")))</f>
        <v/>
      </c>
      <c r="N125" s="48" t="str">
        <f>IF(Expenses!$G125&gt;0,IF(Expenses!$F125="Each Month",Expenses!$G125,IF(ISNUMBER(FIND(LEFT(N$2,3),Expenses!$F125)),Expenses!$G125,"")))</f>
        <v/>
      </c>
      <c r="O125" s="57" t="str">
        <f>Expenses!C125</f>
        <v>Investments</v>
      </c>
    </row>
    <row r="126" spans="2:15" ht="16.5" customHeight="1" x14ac:dyDescent="0.25">
      <c r="B126" s="49" t="str">
        <f>Expenses!B126</f>
        <v>Other</v>
      </c>
      <c r="C126" s="50" t="str">
        <f>IF(Expenses!$G126&gt;0,IF(Expenses!$F126="Each Month",Expenses!$G126,IF(ISNUMBER(FIND(LEFT(C$2,3),Expenses!$F126)),Expenses!$G126,"")))</f>
        <v/>
      </c>
      <c r="D126" s="50" t="str">
        <f>IF(Expenses!$G126&gt;0,IF(Expenses!$F126="Each Month",Expenses!$G126,IF(ISNUMBER(FIND(LEFT(D$2,3),Expenses!$F126)),Expenses!$G126,"")))</f>
        <v/>
      </c>
      <c r="E126" s="50" t="str">
        <f>IF(Expenses!$G126&gt;0,IF(Expenses!$F126="Each Month",Expenses!$G126,IF(ISNUMBER(FIND(LEFT(E$2,3),Expenses!$F126)),Expenses!$G126,"")))</f>
        <v/>
      </c>
      <c r="F126" s="48" t="str">
        <f>IF(Expenses!$G126&gt;0,IF(Expenses!$F126="Each Month",Expenses!$G126,IF(ISNUMBER(FIND(LEFT(F$2,3),Expenses!$F126)),Expenses!$G126,"")))</f>
        <v/>
      </c>
      <c r="G126" s="48" t="str">
        <f>IF(Expenses!$G126&gt;0,IF(Expenses!$F126="Each Month",Expenses!$G126,IF(ISNUMBER(FIND(LEFT(G$2,3),Expenses!$F126)),Expenses!$G126,"")))</f>
        <v/>
      </c>
      <c r="H126" s="48" t="str">
        <f>IF(Expenses!$G126&gt;0,IF(Expenses!$F126="Each Month",Expenses!$G126,IF(ISNUMBER(FIND(LEFT(H$2,3),Expenses!$F126)),Expenses!$G126,"")))</f>
        <v/>
      </c>
      <c r="I126" s="48" t="str">
        <f>IF(Expenses!$G126&gt;0,IF(Expenses!$F126="Each Month",Expenses!$G126,IF(ISNUMBER(FIND(LEFT(I$2,3),Expenses!$F126)),Expenses!$G126,"")))</f>
        <v/>
      </c>
      <c r="J126" s="48" t="str">
        <f>IF(Expenses!$G126&gt;0,IF(Expenses!$F126="Each Month",Expenses!$G126,IF(ISNUMBER(FIND(LEFT(J$2,3),Expenses!$F126)),Expenses!$G126,"")))</f>
        <v/>
      </c>
      <c r="K126" s="48" t="str">
        <f>IF(Expenses!$G126&gt;0,IF(Expenses!$F126="Each Month",Expenses!$G126,IF(ISNUMBER(FIND(LEFT(K$2,3),Expenses!$F126)),Expenses!$G126,"")))</f>
        <v/>
      </c>
      <c r="L126" s="48" t="str">
        <f>IF(Expenses!$G126&gt;0,IF(Expenses!$F126="Each Month",Expenses!$G126,IF(ISNUMBER(FIND(LEFT(L$2,3),Expenses!$F126)),Expenses!$G126,"")))</f>
        <v/>
      </c>
      <c r="M126" s="48" t="str">
        <f>IF(Expenses!$G126&gt;0,IF(Expenses!$F126="Each Month",Expenses!$G126,IF(ISNUMBER(FIND(LEFT(M$2,3),Expenses!$F126)),Expenses!$G126,"")))</f>
        <v/>
      </c>
      <c r="N126" s="48" t="str">
        <f>IF(Expenses!$G126&gt;0,IF(Expenses!$F126="Each Month",Expenses!$G126,IF(ISNUMBER(FIND(LEFT(N$2,3),Expenses!$F126)),Expenses!$G126,"")))</f>
        <v/>
      </c>
      <c r="O126" s="57" t="str">
        <f>Expenses!C126</f>
        <v>Investments</v>
      </c>
    </row>
    <row r="127" spans="2:15" ht="16.5" customHeight="1" x14ac:dyDescent="0.25">
      <c r="B127" s="49" t="str">
        <f>Expenses!B127</f>
        <v>Cash Injections</v>
      </c>
      <c r="C127" s="50" t="str">
        <f>IF(Expenses!$G127&gt;0,IF(Expenses!$F127="Each Month",Expenses!$G127,IF(ISNUMBER(FIND(LEFT(C$2,3),Expenses!$F127)),Expenses!$G127,"")))</f>
        <v/>
      </c>
      <c r="D127" s="50" t="str">
        <f>IF(Expenses!$G127&gt;0,IF(Expenses!$F127="Each Month",Expenses!$G127,IF(ISNUMBER(FIND(LEFT(D$2,3),Expenses!$F127)),Expenses!$G127,"")))</f>
        <v/>
      </c>
      <c r="E127" s="50" t="str">
        <f>IF(Expenses!$G127&gt;0,IF(Expenses!$F127="Each Month",Expenses!$G127,IF(ISNUMBER(FIND(LEFT(E$2,3),Expenses!$F127)),Expenses!$G127,"")))</f>
        <v/>
      </c>
      <c r="F127" s="48" t="str">
        <f>IF(Expenses!$G127&gt;0,IF(Expenses!$F127="Each Month",Expenses!$G127,IF(ISNUMBER(FIND(LEFT(F$2,3),Expenses!$F127)),Expenses!$G127,"")))</f>
        <v/>
      </c>
      <c r="G127" s="48" t="str">
        <f>IF(Expenses!$G127&gt;0,IF(Expenses!$F127="Each Month",Expenses!$G127,IF(ISNUMBER(FIND(LEFT(G$2,3),Expenses!$F127)),Expenses!$G127,"")))</f>
        <v/>
      </c>
      <c r="H127" s="48" t="str">
        <f>IF(Expenses!$G127&gt;0,IF(Expenses!$F127="Each Month",Expenses!$G127,IF(ISNUMBER(FIND(LEFT(H$2,3),Expenses!$F127)),Expenses!$G127,"")))</f>
        <v/>
      </c>
      <c r="I127" s="48" t="str">
        <f>IF(Expenses!$G127&gt;0,IF(Expenses!$F127="Each Month",Expenses!$G127,IF(ISNUMBER(FIND(LEFT(I$2,3),Expenses!$F127)),Expenses!$G127,"")))</f>
        <v/>
      </c>
      <c r="J127" s="48" t="str">
        <f>IF(Expenses!$G127&gt;0,IF(Expenses!$F127="Each Month",Expenses!$G127,IF(ISNUMBER(FIND(LEFT(J$2,3),Expenses!$F127)),Expenses!$G127,"")))</f>
        <v/>
      </c>
      <c r="K127" s="48" t="str">
        <f>IF(Expenses!$G127&gt;0,IF(Expenses!$F127="Each Month",Expenses!$G127,IF(ISNUMBER(FIND(LEFT(K$2,3),Expenses!$F127)),Expenses!$G127,"")))</f>
        <v/>
      </c>
      <c r="L127" s="48" t="str">
        <f>IF(Expenses!$G127&gt;0,IF(Expenses!$F127="Each Month",Expenses!$G127,IF(ISNUMBER(FIND(LEFT(L$2,3),Expenses!$F127)),Expenses!$G127,"")))</f>
        <v/>
      </c>
      <c r="M127" s="48" t="str">
        <f>IF(Expenses!$G127&gt;0,IF(Expenses!$F127="Each Month",Expenses!$G127,IF(ISNUMBER(FIND(LEFT(M$2,3),Expenses!$F127)),Expenses!$G127,"")))</f>
        <v/>
      </c>
      <c r="N127" s="48" t="str">
        <f>IF(Expenses!$G127&gt;0,IF(Expenses!$F127="Each Month",Expenses!$G127,IF(ISNUMBER(FIND(LEFT(N$2,3),Expenses!$F127)),Expenses!$G127,"")))</f>
        <v/>
      </c>
      <c r="O127" s="57" t="str">
        <f>Expenses!C127</f>
        <v>Business</v>
      </c>
    </row>
    <row r="128" spans="2:15" ht="16.5" customHeight="1" x14ac:dyDescent="0.25">
      <c r="B128" s="49" t="str">
        <f>Expenses!B128</f>
        <v>Other</v>
      </c>
      <c r="C128" s="50" t="str">
        <f>IF(Expenses!$G128&gt;0,IF(Expenses!$F128="Each Month",Expenses!$G128,IF(ISNUMBER(FIND(LEFT(C$2,3),Expenses!$F128)),Expenses!$G128,"")))</f>
        <v/>
      </c>
      <c r="D128" s="50" t="str">
        <f>IF(Expenses!$G128&gt;0,IF(Expenses!$F128="Each Month",Expenses!$G128,IF(ISNUMBER(FIND(LEFT(D$2,3),Expenses!$F128)),Expenses!$G128,"")))</f>
        <v/>
      </c>
      <c r="E128" s="50" t="str">
        <f>IF(Expenses!$G128&gt;0,IF(Expenses!$F128="Each Month",Expenses!$G128,IF(ISNUMBER(FIND(LEFT(E$2,3),Expenses!$F128)),Expenses!$G128,"")))</f>
        <v/>
      </c>
      <c r="F128" s="48" t="str">
        <f>IF(Expenses!$G128&gt;0,IF(Expenses!$F128="Each Month",Expenses!$G128,IF(ISNUMBER(FIND(LEFT(F$2,3),Expenses!$F128)),Expenses!$G128,"")))</f>
        <v/>
      </c>
      <c r="G128" s="48" t="str">
        <f>IF(Expenses!$G128&gt;0,IF(Expenses!$F128="Each Month",Expenses!$G128,IF(ISNUMBER(FIND(LEFT(G$2,3),Expenses!$F128)),Expenses!$G128,"")))</f>
        <v/>
      </c>
      <c r="H128" s="48" t="str">
        <f>IF(Expenses!$G128&gt;0,IF(Expenses!$F128="Each Month",Expenses!$G128,IF(ISNUMBER(FIND(LEFT(H$2,3),Expenses!$F128)),Expenses!$G128,"")))</f>
        <v/>
      </c>
      <c r="I128" s="48" t="str">
        <f>IF(Expenses!$G128&gt;0,IF(Expenses!$F128="Each Month",Expenses!$G128,IF(ISNUMBER(FIND(LEFT(I$2,3),Expenses!$F128)),Expenses!$G128,"")))</f>
        <v/>
      </c>
      <c r="J128" s="48" t="str">
        <f>IF(Expenses!$G128&gt;0,IF(Expenses!$F128="Each Month",Expenses!$G128,IF(ISNUMBER(FIND(LEFT(J$2,3),Expenses!$F128)),Expenses!$G128,"")))</f>
        <v/>
      </c>
      <c r="K128" s="48" t="str">
        <f>IF(Expenses!$G128&gt;0,IF(Expenses!$F128="Each Month",Expenses!$G128,IF(ISNUMBER(FIND(LEFT(K$2,3),Expenses!$F128)),Expenses!$G128,"")))</f>
        <v/>
      </c>
      <c r="L128" s="48" t="str">
        <f>IF(Expenses!$G128&gt;0,IF(Expenses!$F128="Each Month",Expenses!$G128,IF(ISNUMBER(FIND(LEFT(L$2,3),Expenses!$F128)),Expenses!$G128,"")))</f>
        <v/>
      </c>
      <c r="M128" s="48" t="str">
        <f>IF(Expenses!$G128&gt;0,IF(Expenses!$F128="Each Month",Expenses!$G128,IF(ISNUMBER(FIND(LEFT(M$2,3),Expenses!$F128)),Expenses!$G128,"")))</f>
        <v/>
      </c>
      <c r="N128" s="48" t="str">
        <f>IF(Expenses!$G128&gt;0,IF(Expenses!$F128="Each Month",Expenses!$G128,IF(ISNUMBER(FIND(LEFT(N$2,3),Expenses!$F128)),Expenses!$G128,"")))</f>
        <v/>
      </c>
      <c r="O128" s="57" t="str">
        <f>Expenses!C128</f>
        <v>Business</v>
      </c>
    </row>
    <row r="129" spans="2:15" ht="16.5" customHeight="1" x14ac:dyDescent="0.25">
      <c r="B129" s="49" t="str">
        <f>Expenses!B129</f>
        <v>Other</v>
      </c>
      <c r="C129" s="50" t="str">
        <f>IF(Expenses!$G129&gt;0,IF(Expenses!$F129="Each Month",Expenses!$G129,IF(ISNUMBER(FIND(LEFT(C$2,3),Expenses!$F129)),Expenses!$G129,"")))</f>
        <v/>
      </c>
      <c r="D129" s="50" t="str">
        <f>IF(Expenses!$G129&gt;0,IF(Expenses!$F129="Each Month",Expenses!$G129,IF(ISNUMBER(FIND(LEFT(D$2,3),Expenses!$F129)),Expenses!$G129,"")))</f>
        <v/>
      </c>
      <c r="E129" s="50" t="str">
        <f>IF(Expenses!$G129&gt;0,IF(Expenses!$F129="Each Month",Expenses!$G129,IF(ISNUMBER(FIND(LEFT(E$2,3),Expenses!$F129)),Expenses!$G129,"")))</f>
        <v/>
      </c>
      <c r="F129" s="48" t="str">
        <f>IF(Expenses!$G129&gt;0,IF(Expenses!$F129="Each Month",Expenses!$G129,IF(ISNUMBER(FIND(LEFT(F$2,3),Expenses!$F129)),Expenses!$G129,"")))</f>
        <v/>
      </c>
      <c r="G129" s="48" t="str">
        <f>IF(Expenses!$G129&gt;0,IF(Expenses!$F129="Each Month",Expenses!$G129,IF(ISNUMBER(FIND(LEFT(G$2,3),Expenses!$F129)),Expenses!$G129,"")))</f>
        <v/>
      </c>
      <c r="H129" s="48" t="str">
        <f>IF(Expenses!$G129&gt;0,IF(Expenses!$F129="Each Month",Expenses!$G129,IF(ISNUMBER(FIND(LEFT(H$2,3),Expenses!$F129)),Expenses!$G129,"")))</f>
        <v/>
      </c>
      <c r="I129" s="48" t="str">
        <f>IF(Expenses!$G129&gt;0,IF(Expenses!$F129="Each Month",Expenses!$G129,IF(ISNUMBER(FIND(LEFT(I$2,3),Expenses!$F129)),Expenses!$G129,"")))</f>
        <v/>
      </c>
      <c r="J129" s="48" t="str">
        <f>IF(Expenses!$G129&gt;0,IF(Expenses!$F129="Each Month",Expenses!$G129,IF(ISNUMBER(FIND(LEFT(J$2,3),Expenses!$F129)),Expenses!$G129,"")))</f>
        <v/>
      </c>
      <c r="K129" s="48" t="str">
        <f>IF(Expenses!$G129&gt;0,IF(Expenses!$F129="Each Month",Expenses!$G129,IF(ISNUMBER(FIND(LEFT(K$2,3),Expenses!$F129)),Expenses!$G129,"")))</f>
        <v/>
      </c>
      <c r="L129" s="48" t="str">
        <f>IF(Expenses!$G129&gt;0,IF(Expenses!$F129="Each Month",Expenses!$G129,IF(ISNUMBER(FIND(LEFT(L$2,3),Expenses!$F129)),Expenses!$G129,"")))</f>
        <v/>
      </c>
      <c r="M129" s="48" t="str">
        <f>IF(Expenses!$G129&gt;0,IF(Expenses!$F129="Each Month",Expenses!$G129,IF(ISNUMBER(FIND(LEFT(M$2,3),Expenses!$F129)),Expenses!$G129,"")))</f>
        <v/>
      </c>
      <c r="N129" s="48" t="str">
        <f>IF(Expenses!$G129&gt;0,IF(Expenses!$F129="Each Month",Expenses!$G129,IF(ISNUMBER(FIND(LEFT(N$2,3),Expenses!$F129)),Expenses!$G129,"")))</f>
        <v/>
      </c>
      <c r="O129" s="57" t="str">
        <f>Expenses!C129</f>
        <v>Business</v>
      </c>
    </row>
    <row r="130" spans="2:15" ht="16.5" customHeight="1" x14ac:dyDescent="0.25">
      <c r="B130" s="49" t="str">
        <f>Expenses!B130</f>
        <v>Other</v>
      </c>
      <c r="C130" s="50" t="str">
        <f>IF(Expenses!$G130&gt;0,IF(Expenses!$F130="Each Month",Expenses!$G130,IF(ISNUMBER(FIND(LEFT(C$2,3),Expenses!$F130)),Expenses!$G130,"")))</f>
        <v/>
      </c>
      <c r="D130" s="50" t="str">
        <f>IF(Expenses!$G130&gt;0,IF(Expenses!$F130="Each Month",Expenses!$G130,IF(ISNUMBER(FIND(LEFT(D$2,3),Expenses!$F130)),Expenses!$G130,"")))</f>
        <v/>
      </c>
      <c r="E130" s="50" t="str">
        <f>IF(Expenses!$G130&gt;0,IF(Expenses!$F130="Each Month",Expenses!$G130,IF(ISNUMBER(FIND(LEFT(E$2,3),Expenses!$F130)),Expenses!$G130,"")))</f>
        <v/>
      </c>
      <c r="F130" s="48" t="str">
        <f>IF(Expenses!$G130&gt;0,IF(Expenses!$F130="Each Month",Expenses!$G130,IF(ISNUMBER(FIND(LEFT(F$2,3),Expenses!$F130)),Expenses!$G130,"")))</f>
        <v/>
      </c>
      <c r="G130" s="48" t="str">
        <f>IF(Expenses!$G130&gt;0,IF(Expenses!$F130="Each Month",Expenses!$G130,IF(ISNUMBER(FIND(LEFT(G$2,3),Expenses!$F130)),Expenses!$G130,"")))</f>
        <v/>
      </c>
      <c r="H130" s="48" t="str">
        <f>IF(Expenses!$G130&gt;0,IF(Expenses!$F130="Each Month",Expenses!$G130,IF(ISNUMBER(FIND(LEFT(H$2,3),Expenses!$F130)),Expenses!$G130,"")))</f>
        <v/>
      </c>
      <c r="I130" s="48" t="str">
        <f>IF(Expenses!$G130&gt;0,IF(Expenses!$F130="Each Month",Expenses!$G130,IF(ISNUMBER(FIND(LEFT(I$2,3),Expenses!$F130)),Expenses!$G130,"")))</f>
        <v/>
      </c>
      <c r="J130" s="48" t="str">
        <f>IF(Expenses!$G130&gt;0,IF(Expenses!$F130="Each Month",Expenses!$G130,IF(ISNUMBER(FIND(LEFT(J$2,3),Expenses!$F130)),Expenses!$G130,"")))</f>
        <v/>
      </c>
      <c r="K130" s="48" t="str">
        <f>IF(Expenses!$G130&gt;0,IF(Expenses!$F130="Each Month",Expenses!$G130,IF(ISNUMBER(FIND(LEFT(K$2,3),Expenses!$F130)),Expenses!$G130,"")))</f>
        <v/>
      </c>
      <c r="L130" s="48" t="str">
        <f>IF(Expenses!$G130&gt;0,IF(Expenses!$F130="Each Month",Expenses!$G130,IF(ISNUMBER(FIND(LEFT(L$2,3),Expenses!$F130)),Expenses!$G130,"")))</f>
        <v/>
      </c>
      <c r="M130" s="48" t="str">
        <f>IF(Expenses!$G130&gt;0,IF(Expenses!$F130="Each Month",Expenses!$G130,IF(ISNUMBER(FIND(LEFT(M$2,3),Expenses!$F130)),Expenses!$G130,"")))</f>
        <v/>
      </c>
      <c r="N130" s="48" t="str">
        <f>IF(Expenses!$G130&gt;0,IF(Expenses!$F130="Each Month",Expenses!$G130,IF(ISNUMBER(FIND(LEFT(N$2,3),Expenses!$F130)),Expenses!$G130,"")))</f>
        <v/>
      </c>
      <c r="O130" s="57" t="str">
        <f>Expenses!C130</f>
        <v>Business</v>
      </c>
    </row>
    <row r="131" spans="2:15" ht="16.5" customHeight="1" x14ac:dyDescent="0.25">
      <c r="B131" s="49" t="str">
        <f>Expenses!B131</f>
        <v>Interest</v>
      </c>
      <c r="C131" s="50" t="str">
        <f>IF(Expenses!$G131&gt;0,IF(Expenses!$F131="Each Month",Expenses!$G131,IF(ISNUMBER(FIND(LEFT(C$2,3),Expenses!$F131)),Expenses!$G131,"")))</f>
        <v/>
      </c>
      <c r="D131" s="50" t="str">
        <f>IF(Expenses!$G131&gt;0,IF(Expenses!$F131="Each Month",Expenses!$G131,IF(ISNUMBER(FIND(LEFT(D$2,3),Expenses!$F131)),Expenses!$G131,"")))</f>
        <v/>
      </c>
      <c r="E131" s="50" t="str">
        <f>IF(Expenses!$G131&gt;0,IF(Expenses!$F131="Each Month",Expenses!$G131,IF(ISNUMBER(FIND(LEFT(E$2,3),Expenses!$F131)),Expenses!$G131,"")))</f>
        <v/>
      </c>
      <c r="F131" s="48" t="str">
        <f>IF(Expenses!$G131&gt;0,IF(Expenses!$F131="Each Month",Expenses!$G131,IF(ISNUMBER(FIND(LEFT(F$2,3),Expenses!$F131)),Expenses!$G131,"")))</f>
        <v/>
      </c>
      <c r="G131" s="48" t="str">
        <f>IF(Expenses!$G131&gt;0,IF(Expenses!$F131="Each Month",Expenses!$G131,IF(ISNUMBER(FIND(LEFT(G$2,3),Expenses!$F131)),Expenses!$G131,"")))</f>
        <v/>
      </c>
      <c r="H131" s="48" t="str">
        <f>IF(Expenses!$G131&gt;0,IF(Expenses!$F131="Each Month",Expenses!$G131,IF(ISNUMBER(FIND(LEFT(H$2,3),Expenses!$F131)),Expenses!$G131,"")))</f>
        <v/>
      </c>
      <c r="I131" s="48" t="str">
        <f>IF(Expenses!$G131&gt;0,IF(Expenses!$F131="Each Month",Expenses!$G131,IF(ISNUMBER(FIND(LEFT(I$2,3),Expenses!$F131)),Expenses!$G131,"")))</f>
        <v/>
      </c>
      <c r="J131" s="48" t="str">
        <f>IF(Expenses!$G131&gt;0,IF(Expenses!$F131="Each Month",Expenses!$G131,IF(ISNUMBER(FIND(LEFT(J$2,3),Expenses!$F131)),Expenses!$G131,"")))</f>
        <v/>
      </c>
      <c r="K131" s="48" t="str">
        <f>IF(Expenses!$G131&gt;0,IF(Expenses!$F131="Each Month",Expenses!$G131,IF(ISNUMBER(FIND(LEFT(K$2,3),Expenses!$F131)),Expenses!$G131,"")))</f>
        <v/>
      </c>
      <c r="L131" s="48" t="str">
        <f>IF(Expenses!$G131&gt;0,IF(Expenses!$F131="Each Month",Expenses!$G131,IF(ISNUMBER(FIND(LEFT(L$2,3),Expenses!$F131)),Expenses!$G131,"")))</f>
        <v/>
      </c>
      <c r="M131" s="48" t="str">
        <f>IF(Expenses!$G131&gt;0,IF(Expenses!$F131="Each Month",Expenses!$G131,IF(ISNUMBER(FIND(LEFT(M$2,3),Expenses!$F131)),Expenses!$G131,"")))</f>
        <v/>
      </c>
      <c r="N131" s="48" t="str">
        <f>IF(Expenses!$G131&gt;0,IF(Expenses!$F131="Each Month",Expenses!$G131,IF(ISNUMBER(FIND(LEFT(N$2,3),Expenses!$F131)),Expenses!$G131,"")))</f>
        <v/>
      </c>
      <c r="O131" s="57" t="str">
        <f>Expenses!C131</f>
        <v>Rental Property 1</v>
      </c>
    </row>
    <row r="132" spans="2:15" ht="16.5" customHeight="1" x14ac:dyDescent="0.25">
      <c r="B132" s="49" t="str">
        <f>Expenses!B132</f>
        <v>Council Rates</v>
      </c>
      <c r="C132" s="50" t="str">
        <f>IF(Expenses!$G132&gt;0,IF(Expenses!$F132="Each Month",Expenses!$G132,IF(ISNUMBER(FIND(LEFT(C$2,3),Expenses!$F132)),Expenses!$G132,"")))</f>
        <v/>
      </c>
      <c r="D132" s="50" t="str">
        <f>IF(Expenses!$G132&gt;0,IF(Expenses!$F132="Each Month",Expenses!$G132,IF(ISNUMBER(FIND(LEFT(D$2,3),Expenses!$F132)),Expenses!$G132,"")))</f>
        <v/>
      </c>
      <c r="E132" s="50" t="str">
        <f>IF(Expenses!$G132&gt;0,IF(Expenses!$F132="Each Month",Expenses!$G132,IF(ISNUMBER(FIND(LEFT(E$2,3),Expenses!$F132)),Expenses!$G132,"")))</f>
        <v/>
      </c>
      <c r="F132" s="48" t="str">
        <f>IF(Expenses!$G132&gt;0,IF(Expenses!$F132="Each Month",Expenses!$G132,IF(ISNUMBER(FIND(LEFT(F$2,3),Expenses!$F132)),Expenses!$G132,"")))</f>
        <v/>
      </c>
      <c r="G132" s="48" t="str">
        <f>IF(Expenses!$G132&gt;0,IF(Expenses!$F132="Each Month",Expenses!$G132,IF(ISNUMBER(FIND(LEFT(G$2,3),Expenses!$F132)),Expenses!$G132,"")))</f>
        <v/>
      </c>
      <c r="H132" s="48" t="str">
        <f>IF(Expenses!$G132&gt;0,IF(Expenses!$F132="Each Month",Expenses!$G132,IF(ISNUMBER(FIND(LEFT(H$2,3),Expenses!$F132)),Expenses!$G132,"")))</f>
        <v/>
      </c>
      <c r="I132" s="48" t="str">
        <f>IF(Expenses!$G132&gt;0,IF(Expenses!$F132="Each Month",Expenses!$G132,IF(ISNUMBER(FIND(LEFT(I$2,3),Expenses!$F132)),Expenses!$G132,"")))</f>
        <v/>
      </c>
      <c r="J132" s="48" t="str">
        <f>IF(Expenses!$G132&gt;0,IF(Expenses!$F132="Each Month",Expenses!$G132,IF(ISNUMBER(FIND(LEFT(J$2,3),Expenses!$F132)),Expenses!$G132,"")))</f>
        <v/>
      </c>
      <c r="K132" s="48" t="str">
        <f>IF(Expenses!$G132&gt;0,IF(Expenses!$F132="Each Month",Expenses!$G132,IF(ISNUMBER(FIND(LEFT(K$2,3),Expenses!$F132)),Expenses!$G132,"")))</f>
        <v/>
      </c>
      <c r="L132" s="48" t="str">
        <f>IF(Expenses!$G132&gt;0,IF(Expenses!$F132="Each Month",Expenses!$G132,IF(ISNUMBER(FIND(LEFT(L$2,3),Expenses!$F132)),Expenses!$G132,"")))</f>
        <v/>
      </c>
      <c r="M132" s="48" t="str">
        <f>IF(Expenses!$G132&gt;0,IF(Expenses!$F132="Each Month",Expenses!$G132,IF(ISNUMBER(FIND(LEFT(M$2,3),Expenses!$F132)),Expenses!$G132,"")))</f>
        <v/>
      </c>
      <c r="N132" s="48" t="str">
        <f>IF(Expenses!$G132&gt;0,IF(Expenses!$F132="Each Month",Expenses!$G132,IF(ISNUMBER(FIND(LEFT(N$2,3),Expenses!$F132)),Expenses!$G132,"")))</f>
        <v/>
      </c>
      <c r="O132" s="57" t="str">
        <f>Expenses!C132</f>
        <v>Rental Property 1</v>
      </c>
    </row>
    <row r="133" spans="2:15" ht="16.5" customHeight="1" x14ac:dyDescent="0.25">
      <c r="B133" s="49" t="str">
        <f>Expenses!B133</f>
        <v>Water Rates</v>
      </c>
      <c r="C133" s="50" t="str">
        <f>IF(Expenses!$G133&gt;0,IF(Expenses!$F133="Each Month",Expenses!$G133,IF(ISNUMBER(FIND(LEFT(C$2,3),Expenses!$F133)),Expenses!$G133,"")))</f>
        <v/>
      </c>
      <c r="D133" s="50" t="str">
        <f>IF(Expenses!$G133&gt;0,IF(Expenses!$F133="Each Month",Expenses!$G133,IF(ISNUMBER(FIND(LEFT(D$2,3),Expenses!$F133)),Expenses!$G133,"")))</f>
        <v/>
      </c>
      <c r="E133" s="50" t="str">
        <f>IF(Expenses!$G133&gt;0,IF(Expenses!$F133="Each Month",Expenses!$G133,IF(ISNUMBER(FIND(LEFT(E$2,3),Expenses!$F133)),Expenses!$G133,"")))</f>
        <v/>
      </c>
      <c r="F133" s="48" t="str">
        <f>IF(Expenses!$G133&gt;0,IF(Expenses!$F133="Each Month",Expenses!$G133,IF(ISNUMBER(FIND(LEFT(F$2,3),Expenses!$F133)),Expenses!$G133,"")))</f>
        <v/>
      </c>
      <c r="G133" s="48" t="str">
        <f>IF(Expenses!$G133&gt;0,IF(Expenses!$F133="Each Month",Expenses!$G133,IF(ISNUMBER(FIND(LEFT(G$2,3),Expenses!$F133)),Expenses!$G133,"")))</f>
        <v/>
      </c>
      <c r="H133" s="48" t="str">
        <f>IF(Expenses!$G133&gt;0,IF(Expenses!$F133="Each Month",Expenses!$G133,IF(ISNUMBER(FIND(LEFT(H$2,3),Expenses!$F133)),Expenses!$G133,"")))</f>
        <v/>
      </c>
      <c r="I133" s="48" t="str">
        <f>IF(Expenses!$G133&gt;0,IF(Expenses!$F133="Each Month",Expenses!$G133,IF(ISNUMBER(FIND(LEFT(I$2,3),Expenses!$F133)),Expenses!$G133,"")))</f>
        <v/>
      </c>
      <c r="J133" s="48" t="str">
        <f>IF(Expenses!$G133&gt;0,IF(Expenses!$F133="Each Month",Expenses!$G133,IF(ISNUMBER(FIND(LEFT(J$2,3),Expenses!$F133)),Expenses!$G133,"")))</f>
        <v/>
      </c>
      <c r="K133" s="48" t="str">
        <f>IF(Expenses!$G133&gt;0,IF(Expenses!$F133="Each Month",Expenses!$G133,IF(ISNUMBER(FIND(LEFT(K$2,3),Expenses!$F133)),Expenses!$G133,"")))</f>
        <v/>
      </c>
      <c r="L133" s="48" t="str">
        <f>IF(Expenses!$G133&gt;0,IF(Expenses!$F133="Each Month",Expenses!$G133,IF(ISNUMBER(FIND(LEFT(L$2,3),Expenses!$F133)),Expenses!$G133,"")))</f>
        <v/>
      </c>
      <c r="M133" s="48" t="str">
        <f>IF(Expenses!$G133&gt;0,IF(Expenses!$F133="Each Month",Expenses!$G133,IF(ISNUMBER(FIND(LEFT(M$2,3),Expenses!$F133)),Expenses!$G133,"")))</f>
        <v/>
      </c>
      <c r="N133" s="48" t="str">
        <f>IF(Expenses!$G133&gt;0,IF(Expenses!$F133="Each Month",Expenses!$G133,IF(ISNUMBER(FIND(LEFT(N$2,3),Expenses!$F133)),Expenses!$G133,"")))</f>
        <v/>
      </c>
      <c r="O133" s="57" t="str">
        <f>Expenses!C133</f>
        <v>Rental Property 1</v>
      </c>
    </row>
    <row r="134" spans="2:15" ht="16.5" customHeight="1" x14ac:dyDescent="0.25">
      <c r="B134" s="49" t="str">
        <f>Expenses!B134</f>
        <v>Strata Fees</v>
      </c>
      <c r="C134" s="50" t="str">
        <f>IF(Expenses!$G134&gt;0,IF(Expenses!$F134="Each Month",Expenses!$G134,IF(ISNUMBER(FIND(LEFT(C$2,3),Expenses!$F134)),Expenses!$G134,"")))</f>
        <v/>
      </c>
      <c r="D134" s="50" t="str">
        <f>IF(Expenses!$G134&gt;0,IF(Expenses!$F134="Each Month",Expenses!$G134,IF(ISNUMBER(FIND(LEFT(D$2,3),Expenses!$F134)),Expenses!$G134,"")))</f>
        <v/>
      </c>
      <c r="E134" s="50" t="str">
        <f>IF(Expenses!$G134&gt;0,IF(Expenses!$F134="Each Month",Expenses!$G134,IF(ISNUMBER(FIND(LEFT(E$2,3),Expenses!$F134)),Expenses!$G134,"")))</f>
        <v/>
      </c>
      <c r="F134" s="48" t="str">
        <f>IF(Expenses!$G134&gt;0,IF(Expenses!$F134="Each Month",Expenses!$G134,IF(ISNUMBER(FIND(LEFT(F$2,3),Expenses!$F134)),Expenses!$G134,"")))</f>
        <v/>
      </c>
      <c r="G134" s="48" t="str">
        <f>IF(Expenses!$G134&gt;0,IF(Expenses!$F134="Each Month",Expenses!$G134,IF(ISNUMBER(FIND(LEFT(G$2,3),Expenses!$F134)),Expenses!$G134,"")))</f>
        <v/>
      </c>
      <c r="H134" s="48" t="str">
        <f>IF(Expenses!$G134&gt;0,IF(Expenses!$F134="Each Month",Expenses!$G134,IF(ISNUMBER(FIND(LEFT(H$2,3),Expenses!$F134)),Expenses!$G134,"")))</f>
        <v/>
      </c>
      <c r="I134" s="48" t="str">
        <f>IF(Expenses!$G134&gt;0,IF(Expenses!$F134="Each Month",Expenses!$G134,IF(ISNUMBER(FIND(LEFT(I$2,3),Expenses!$F134)),Expenses!$G134,"")))</f>
        <v/>
      </c>
      <c r="J134" s="48" t="str">
        <f>IF(Expenses!$G134&gt;0,IF(Expenses!$F134="Each Month",Expenses!$G134,IF(ISNUMBER(FIND(LEFT(J$2,3),Expenses!$F134)),Expenses!$G134,"")))</f>
        <v/>
      </c>
      <c r="K134" s="48" t="str">
        <f>IF(Expenses!$G134&gt;0,IF(Expenses!$F134="Each Month",Expenses!$G134,IF(ISNUMBER(FIND(LEFT(K$2,3),Expenses!$F134)),Expenses!$G134,"")))</f>
        <v/>
      </c>
      <c r="L134" s="48" t="str">
        <f>IF(Expenses!$G134&gt;0,IF(Expenses!$F134="Each Month",Expenses!$G134,IF(ISNUMBER(FIND(LEFT(L$2,3),Expenses!$F134)),Expenses!$G134,"")))</f>
        <v/>
      </c>
      <c r="M134" s="48" t="str">
        <f>IF(Expenses!$G134&gt;0,IF(Expenses!$F134="Each Month",Expenses!$G134,IF(ISNUMBER(FIND(LEFT(M$2,3),Expenses!$F134)),Expenses!$G134,"")))</f>
        <v/>
      </c>
      <c r="N134" s="48" t="str">
        <f>IF(Expenses!$G134&gt;0,IF(Expenses!$F134="Each Month",Expenses!$G134,IF(ISNUMBER(FIND(LEFT(N$2,3),Expenses!$F134)),Expenses!$G134,"")))</f>
        <v/>
      </c>
      <c r="O134" s="57" t="str">
        <f>Expenses!C134</f>
        <v>Rental Property 1</v>
      </c>
    </row>
    <row r="135" spans="2:15" ht="16.5" customHeight="1" x14ac:dyDescent="0.25">
      <c r="B135" s="49" t="str">
        <f>Expenses!B135</f>
        <v>Management Fees</v>
      </c>
      <c r="C135" s="50" t="str">
        <f>IF(Expenses!$G135&gt;0,IF(Expenses!$F135="Each Month",Expenses!$G135,IF(ISNUMBER(FIND(LEFT(C$2,3),Expenses!$F135)),Expenses!$G135,"")))</f>
        <v/>
      </c>
      <c r="D135" s="50" t="str">
        <f>IF(Expenses!$G135&gt;0,IF(Expenses!$F135="Each Month",Expenses!$G135,IF(ISNUMBER(FIND(LEFT(D$2,3),Expenses!$F135)),Expenses!$G135,"")))</f>
        <v/>
      </c>
      <c r="E135" s="50" t="str">
        <f>IF(Expenses!$G135&gt;0,IF(Expenses!$F135="Each Month",Expenses!$G135,IF(ISNUMBER(FIND(LEFT(E$2,3),Expenses!$F135)),Expenses!$G135,"")))</f>
        <v/>
      </c>
      <c r="F135" s="48" t="str">
        <f>IF(Expenses!$G135&gt;0,IF(Expenses!$F135="Each Month",Expenses!$G135,IF(ISNUMBER(FIND(LEFT(F$2,3),Expenses!$F135)),Expenses!$G135,"")))</f>
        <v/>
      </c>
      <c r="G135" s="48" t="str">
        <f>IF(Expenses!$G135&gt;0,IF(Expenses!$F135="Each Month",Expenses!$G135,IF(ISNUMBER(FIND(LEFT(G$2,3),Expenses!$F135)),Expenses!$G135,"")))</f>
        <v/>
      </c>
      <c r="H135" s="48" t="str">
        <f>IF(Expenses!$G135&gt;0,IF(Expenses!$F135="Each Month",Expenses!$G135,IF(ISNUMBER(FIND(LEFT(H$2,3),Expenses!$F135)),Expenses!$G135,"")))</f>
        <v/>
      </c>
      <c r="I135" s="48" t="str">
        <f>IF(Expenses!$G135&gt;0,IF(Expenses!$F135="Each Month",Expenses!$G135,IF(ISNUMBER(FIND(LEFT(I$2,3),Expenses!$F135)),Expenses!$G135,"")))</f>
        <v/>
      </c>
      <c r="J135" s="48" t="str">
        <f>IF(Expenses!$G135&gt;0,IF(Expenses!$F135="Each Month",Expenses!$G135,IF(ISNUMBER(FIND(LEFT(J$2,3),Expenses!$F135)),Expenses!$G135,"")))</f>
        <v/>
      </c>
      <c r="K135" s="48" t="str">
        <f>IF(Expenses!$G135&gt;0,IF(Expenses!$F135="Each Month",Expenses!$G135,IF(ISNUMBER(FIND(LEFT(K$2,3),Expenses!$F135)),Expenses!$G135,"")))</f>
        <v/>
      </c>
      <c r="L135" s="48" t="str">
        <f>IF(Expenses!$G135&gt;0,IF(Expenses!$F135="Each Month",Expenses!$G135,IF(ISNUMBER(FIND(LEFT(L$2,3),Expenses!$F135)),Expenses!$G135,"")))</f>
        <v/>
      </c>
      <c r="M135" s="48" t="str">
        <f>IF(Expenses!$G135&gt;0,IF(Expenses!$F135="Each Month",Expenses!$G135,IF(ISNUMBER(FIND(LEFT(M$2,3),Expenses!$F135)),Expenses!$G135,"")))</f>
        <v/>
      </c>
      <c r="N135" s="48" t="str">
        <f>IF(Expenses!$G135&gt;0,IF(Expenses!$F135="Each Month",Expenses!$G135,IF(ISNUMBER(FIND(LEFT(N$2,3),Expenses!$F135)),Expenses!$G135,"")))</f>
        <v/>
      </c>
      <c r="O135" s="57" t="str">
        <f>Expenses!C135</f>
        <v>Rental Property 1</v>
      </c>
    </row>
    <row r="136" spans="2:15" ht="16.5" customHeight="1" x14ac:dyDescent="0.25">
      <c r="B136" s="49" t="str">
        <f>Expenses!B136</f>
        <v>Insurance</v>
      </c>
      <c r="C136" s="50" t="str">
        <f>IF(Expenses!$G136&gt;0,IF(Expenses!$F136="Each Month",Expenses!$G136,IF(ISNUMBER(FIND(LEFT(C$2,3),Expenses!$F136)),Expenses!$G136,"")))</f>
        <v/>
      </c>
      <c r="D136" s="50" t="str">
        <f>IF(Expenses!$G136&gt;0,IF(Expenses!$F136="Each Month",Expenses!$G136,IF(ISNUMBER(FIND(LEFT(D$2,3),Expenses!$F136)),Expenses!$G136,"")))</f>
        <v/>
      </c>
      <c r="E136" s="50" t="str">
        <f>IF(Expenses!$G136&gt;0,IF(Expenses!$F136="Each Month",Expenses!$G136,IF(ISNUMBER(FIND(LEFT(E$2,3),Expenses!$F136)),Expenses!$G136,"")))</f>
        <v/>
      </c>
      <c r="F136" s="48" t="str">
        <f>IF(Expenses!$G136&gt;0,IF(Expenses!$F136="Each Month",Expenses!$G136,IF(ISNUMBER(FIND(LEFT(F$2,3),Expenses!$F136)),Expenses!$G136,"")))</f>
        <v/>
      </c>
      <c r="G136" s="48" t="str">
        <f>IF(Expenses!$G136&gt;0,IF(Expenses!$F136="Each Month",Expenses!$G136,IF(ISNUMBER(FIND(LEFT(G$2,3),Expenses!$F136)),Expenses!$G136,"")))</f>
        <v/>
      </c>
      <c r="H136" s="48" t="str">
        <f>IF(Expenses!$G136&gt;0,IF(Expenses!$F136="Each Month",Expenses!$G136,IF(ISNUMBER(FIND(LEFT(H$2,3),Expenses!$F136)),Expenses!$G136,"")))</f>
        <v/>
      </c>
      <c r="I136" s="48" t="str">
        <f>IF(Expenses!$G136&gt;0,IF(Expenses!$F136="Each Month",Expenses!$G136,IF(ISNUMBER(FIND(LEFT(I$2,3),Expenses!$F136)),Expenses!$G136,"")))</f>
        <v/>
      </c>
      <c r="J136" s="48" t="str">
        <f>IF(Expenses!$G136&gt;0,IF(Expenses!$F136="Each Month",Expenses!$G136,IF(ISNUMBER(FIND(LEFT(J$2,3),Expenses!$F136)),Expenses!$G136,"")))</f>
        <v/>
      </c>
      <c r="K136" s="48" t="str">
        <f>IF(Expenses!$G136&gt;0,IF(Expenses!$F136="Each Month",Expenses!$G136,IF(ISNUMBER(FIND(LEFT(K$2,3),Expenses!$F136)),Expenses!$G136,"")))</f>
        <v/>
      </c>
      <c r="L136" s="48" t="str">
        <f>IF(Expenses!$G136&gt;0,IF(Expenses!$F136="Each Month",Expenses!$G136,IF(ISNUMBER(FIND(LEFT(L$2,3),Expenses!$F136)),Expenses!$G136,"")))</f>
        <v/>
      </c>
      <c r="M136" s="48" t="str">
        <f>IF(Expenses!$G136&gt;0,IF(Expenses!$F136="Each Month",Expenses!$G136,IF(ISNUMBER(FIND(LEFT(M$2,3),Expenses!$F136)),Expenses!$G136,"")))</f>
        <v/>
      </c>
      <c r="N136" s="48" t="str">
        <f>IF(Expenses!$G136&gt;0,IF(Expenses!$F136="Each Month",Expenses!$G136,IF(ISNUMBER(FIND(LEFT(N$2,3),Expenses!$F136)),Expenses!$G136,"")))</f>
        <v/>
      </c>
      <c r="O136" s="57" t="str">
        <f>Expenses!C136</f>
        <v>Rental Property 1</v>
      </c>
    </row>
    <row r="137" spans="2:15" ht="16.5" customHeight="1" x14ac:dyDescent="0.25">
      <c r="B137" s="49" t="str">
        <f>Expenses!B137</f>
        <v>Repairs &amp; maintenance</v>
      </c>
      <c r="C137" s="50" t="str">
        <f>IF(Expenses!$G137&gt;0,IF(Expenses!$F137="Each Month",Expenses!$G137,IF(ISNUMBER(FIND(LEFT(C$2,3),Expenses!$F137)),Expenses!$G137,"")))</f>
        <v/>
      </c>
      <c r="D137" s="50" t="str">
        <f>IF(Expenses!$G137&gt;0,IF(Expenses!$F137="Each Month",Expenses!$G137,IF(ISNUMBER(FIND(LEFT(D$2,3),Expenses!$F137)),Expenses!$G137,"")))</f>
        <v/>
      </c>
      <c r="E137" s="50" t="str">
        <f>IF(Expenses!$G137&gt;0,IF(Expenses!$F137="Each Month",Expenses!$G137,IF(ISNUMBER(FIND(LEFT(E$2,3),Expenses!$F137)),Expenses!$G137,"")))</f>
        <v/>
      </c>
      <c r="F137" s="48" t="str">
        <f>IF(Expenses!$G137&gt;0,IF(Expenses!$F137="Each Month",Expenses!$G137,IF(ISNUMBER(FIND(LEFT(F$2,3),Expenses!$F137)),Expenses!$G137,"")))</f>
        <v/>
      </c>
      <c r="G137" s="48" t="str">
        <f>IF(Expenses!$G137&gt;0,IF(Expenses!$F137="Each Month",Expenses!$G137,IF(ISNUMBER(FIND(LEFT(G$2,3),Expenses!$F137)),Expenses!$G137,"")))</f>
        <v/>
      </c>
      <c r="H137" s="48" t="str">
        <f>IF(Expenses!$G137&gt;0,IF(Expenses!$F137="Each Month",Expenses!$G137,IF(ISNUMBER(FIND(LEFT(H$2,3),Expenses!$F137)),Expenses!$G137,"")))</f>
        <v/>
      </c>
      <c r="I137" s="48" t="str">
        <f>IF(Expenses!$G137&gt;0,IF(Expenses!$F137="Each Month",Expenses!$G137,IF(ISNUMBER(FIND(LEFT(I$2,3),Expenses!$F137)),Expenses!$G137,"")))</f>
        <v/>
      </c>
      <c r="J137" s="48" t="str">
        <f>IF(Expenses!$G137&gt;0,IF(Expenses!$F137="Each Month",Expenses!$G137,IF(ISNUMBER(FIND(LEFT(J$2,3),Expenses!$F137)),Expenses!$G137,"")))</f>
        <v/>
      </c>
      <c r="K137" s="48" t="str">
        <f>IF(Expenses!$G137&gt;0,IF(Expenses!$F137="Each Month",Expenses!$G137,IF(ISNUMBER(FIND(LEFT(K$2,3),Expenses!$F137)),Expenses!$G137,"")))</f>
        <v/>
      </c>
      <c r="L137" s="48" t="str">
        <f>IF(Expenses!$G137&gt;0,IF(Expenses!$F137="Each Month",Expenses!$G137,IF(ISNUMBER(FIND(LEFT(L$2,3),Expenses!$F137)),Expenses!$G137,"")))</f>
        <v/>
      </c>
      <c r="M137" s="48" t="str">
        <f>IF(Expenses!$G137&gt;0,IF(Expenses!$F137="Each Month",Expenses!$G137,IF(ISNUMBER(FIND(LEFT(M$2,3),Expenses!$F137)),Expenses!$G137,"")))</f>
        <v/>
      </c>
      <c r="N137" s="48" t="str">
        <f>IF(Expenses!$G137&gt;0,IF(Expenses!$F137="Each Month",Expenses!$G137,IF(ISNUMBER(FIND(LEFT(N$2,3),Expenses!$F137)),Expenses!$G137,"")))</f>
        <v/>
      </c>
      <c r="O137" s="57" t="str">
        <f>Expenses!C137</f>
        <v>Rental Property 1</v>
      </c>
    </row>
    <row r="138" spans="2:15" ht="16.5" customHeight="1" x14ac:dyDescent="0.25">
      <c r="B138" s="49" t="str">
        <f>Expenses!B138</f>
        <v>Advertising</v>
      </c>
      <c r="C138" s="50" t="str">
        <f>IF(Expenses!$G138&gt;0,IF(Expenses!$F138="Each Month",Expenses!$G138,IF(ISNUMBER(FIND(LEFT(C$2,3),Expenses!$F138)),Expenses!$G138,"")))</f>
        <v/>
      </c>
      <c r="D138" s="50" t="str">
        <f>IF(Expenses!$G138&gt;0,IF(Expenses!$F138="Each Month",Expenses!$G138,IF(ISNUMBER(FIND(LEFT(D$2,3),Expenses!$F138)),Expenses!$G138,"")))</f>
        <v/>
      </c>
      <c r="E138" s="50" t="str">
        <f>IF(Expenses!$G138&gt;0,IF(Expenses!$F138="Each Month",Expenses!$G138,IF(ISNUMBER(FIND(LEFT(E$2,3),Expenses!$F138)),Expenses!$G138,"")))</f>
        <v/>
      </c>
      <c r="F138" s="48" t="str">
        <f>IF(Expenses!$G138&gt;0,IF(Expenses!$F138="Each Month",Expenses!$G138,IF(ISNUMBER(FIND(LEFT(F$2,3),Expenses!$F138)),Expenses!$G138,"")))</f>
        <v/>
      </c>
      <c r="G138" s="48" t="str">
        <f>IF(Expenses!$G138&gt;0,IF(Expenses!$F138="Each Month",Expenses!$G138,IF(ISNUMBER(FIND(LEFT(G$2,3),Expenses!$F138)),Expenses!$G138,"")))</f>
        <v/>
      </c>
      <c r="H138" s="48" t="str">
        <f>IF(Expenses!$G138&gt;0,IF(Expenses!$F138="Each Month",Expenses!$G138,IF(ISNUMBER(FIND(LEFT(H$2,3),Expenses!$F138)),Expenses!$G138,"")))</f>
        <v/>
      </c>
      <c r="I138" s="48" t="str">
        <f>IF(Expenses!$G138&gt;0,IF(Expenses!$F138="Each Month",Expenses!$G138,IF(ISNUMBER(FIND(LEFT(I$2,3),Expenses!$F138)),Expenses!$G138,"")))</f>
        <v/>
      </c>
      <c r="J138" s="48" t="str">
        <f>IF(Expenses!$G138&gt;0,IF(Expenses!$F138="Each Month",Expenses!$G138,IF(ISNUMBER(FIND(LEFT(J$2,3),Expenses!$F138)),Expenses!$G138,"")))</f>
        <v/>
      </c>
      <c r="K138" s="48" t="str">
        <f>IF(Expenses!$G138&gt;0,IF(Expenses!$F138="Each Month",Expenses!$G138,IF(ISNUMBER(FIND(LEFT(K$2,3),Expenses!$F138)),Expenses!$G138,"")))</f>
        <v/>
      </c>
      <c r="L138" s="48" t="str">
        <f>IF(Expenses!$G138&gt;0,IF(Expenses!$F138="Each Month",Expenses!$G138,IF(ISNUMBER(FIND(LEFT(L$2,3),Expenses!$F138)),Expenses!$G138,"")))</f>
        <v/>
      </c>
      <c r="M138" s="48" t="str">
        <f>IF(Expenses!$G138&gt;0,IF(Expenses!$F138="Each Month",Expenses!$G138,IF(ISNUMBER(FIND(LEFT(M$2,3),Expenses!$F138)),Expenses!$G138,"")))</f>
        <v/>
      </c>
      <c r="N138" s="48" t="str">
        <f>IF(Expenses!$G138&gt;0,IF(Expenses!$F138="Each Month",Expenses!$G138,IF(ISNUMBER(FIND(LEFT(N$2,3),Expenses!$F138)),Expenses!$G138,"")))</f>
        <v/>
      </c>
      <c r="O138" s="57" t="str">
        <f>Expenses!C138</f>
        <v>Rental Property 1</v>
      </c>
    </row>
    <row r="139" spans="2:15" ht="16.5" customHeight="1" x14ac:dyDescent="0.25">
      <c r="B139" s="49" t="str">
        <f>Expenses!B139</f>
        <v>Land Tax</v>
      </c>
      <c r="C139" s="50" t="str">
        <f>IF(Expenses!$G139&gt;0,IF(Expenses!$F139="Each Month",Expenses!$G139,IF(ISNUMBER(FIND(LEFT(C$2,3),Expenses!$F139)),Expenses!$G139,"")))</f>
        <v/>
      </c>
      <c r="D139" s="50" t="str">
        <f>IF(Expenses!$G139&gt;0,IF(Expenses!$F139="Each Month",Expenses!$G139,IF(ISNUMBER(FIND(LEFT(D$2,3),Expenses!$F139)),Expenses!$G139,"")))</f>
        <v/>
      </c>
      <c r="E139" s="50" t="str">
        <f>IF(Expenses!$G139&gt;0,IF(Expenses!$F139="Each Month",Expenses!$G139,IF(ISNUMBER(FIND(LEFT(E$2,3),Expenses!$F139)),Expenses!$G139,"")))</f>
        <v/>
      </c>
      <c r="F139" s="48" t="str">
        <f>IF(Expenses!$G139&gt;0,IF(Expenses!$F139="Each Month",Expenses!$G139,IF(ISNUMBER(FIND(LEFT(F$2,3),Expenses!$F139)),Expenses!$G139,"")))</f>
        <v/>
      </c>
      <c r="G139" s="48" t="str">
        <f>IF(Expenses!$G139&gt;0,IF(Expenses!$F139="Each Month",Expenses!$G139,IF(ISNUMBER(FIND(LEFT(G$2,3),Expenses!$F139)),Expenses!$G139,"")))</f>
        <v/>
      </c>
      <c r="H139" s="48" t="str">
        <f>IF(Expenses!$G139&gt;0,IF(Expenses!$F139="Each Month",Expenses!$G139,IF(ISNUMBER(FIND(LEFT(H$2,3),Expenses!$F139)),Expenses!$G139,"")))</f>
        <v/>
      </c>
      <c r="I139" s="48" t="str">
        <f>IF(Expenses!$G139&gt;0,IF(Expenses!$F139="Each Month",Expenses!$G139,IF(ISNUMBER(FIND(LEFT(I$2,3),Expenses!$F139)),Expenses!$G139,"")))</f>
        <v/>
      </c>
      <c r="J139" s="48" t="str">
        <f>IF(Expenses!$G139&gt;0,IF(Expenses!$F139="Each Month",Expenses!$G139,IF(ISNUMBER(FIND(LEFT(J$2,3),Expenses!$F139)),Expenses!$G139,"")))</f>
        <v/>
      </c>
      <c r="K139" s="48" t="str">
        <f>IF(Expenses!$G139&gt;0,IF(Expenses!$F139="Each Month",Expenses!$G139,IF(ISNUMBER(FIND(LEFT(K$2,3),Expenses!$F139)),Expenses!$G139,"")))</f>
        <v/>
      </c>
      <c r="L139" s="48" t="str">
        <f>IF(Expenses!$G139&gt;0,IF(Expenses!$F139="Each Month",Expenses!$G139,IF(ISNUMBER(FIND(LEFT(L$2,3),Expenses!$F139)),Expenses!$G139,"")))</f>
        <v/>
      </c>
      <c r="M139" s="48" t="str">
        <f>IF(Expenses!$G139&gt;0,IF(Expenses!$F139="Each Month",Expenses!$G139,IF(ISNUMBER(FIND(LEFT(M$2,3),Expenses!$F139)),Expenses!$G139,"")))</f>
        <v/>
      </c>
      <c r="N139" s="48" t="str">
        <f>IF(Expenses!$G139&gt;0,IF(Expenses!$F139="Each Month",Expenses!$G139,IF(ISNUMBER(FIND(LEFT(N$2,3),Expenses!$F139)),Expenses!$G139,"")))</f>
        <v/>
      </c>
      <c r="O139" s="57" t="str">
        <f>Expenses!C139</f>
        <v>Rental Property 1</v>
      </c>
    </row>
    <row r="140" spans="2:15" ht="16.5" customHeight="1" x14ac:dyDescent="0.25">
      <c r="B140" s="49" t="str">
        <f>Expenses!B140</f>
        <v>Other</v>
      </c>
      <c r="C140" s="50" t="str">
        <f>IF(Expenses!$G140&gt;0,IF(Expenses!$F140="Each Month",Expenses!$G140,IF(ISNUMBER(FIND(LEFT(C$2,3),Expenses!$F140)),Expenses!$G140,"")))</f>
        <v/>
      </c>
      <c r="D140" s="50" t="str">
        <f>IF(Expenses!$G140&gt;0,IF(Expenses!$F140="Each Month",Expenses!$G140,IF(ISNUMBER(FIND(LEFT(D$2,3),Expenses!$F140)),Expenses!$G140,"")))</f>
        <v/>
      </c>
      <c r="E140" s="50" t="str">
        <f>IF(Expenses!$G140&gt;0,IF(Expenses!$F140="Each Month",Expenses!$G140,IF(ISNUMBER(FIND(LEFT(E$2,3),Expenses!$F140)),Expenses!$G140,"")))</f>
        <v/>
      </c>
      <c r="F140" s="48" t="str">
        <f>IF(Expenses!$G140&gt;0,IF(Expenses!$F140="Each Month",Expenses!$G140,IF(ISNUMBER(FIND(LEFT(F$2,3),Expenses!$F140)),Expenses!$G140,"")))</f>
        <v/>
      </c>
      <c r="G140" s="48" t="str">
        <f>IF(Expenses!$G140&gt;0,IF(Expenses!$F140="Each Month",Expenses!$G140,IF(ISNUMBER(FIND(LEFT(G$2,3),Expenses!$F140)),Expenses!$G140,"")))</f>
        <v/>
      </c>
      <c r="H140" s="48" t="str">
        <f>IF(Expenses!$G140&gt;0,IF(Expenses!$F140="Each Month",Expenses!$G140,IF(ISNUMBER(FIND(LEFT(H$2,3),Expenses!$F140)),Expenses!$G140,"")))</f>
        <v/>
      </c>
      <c r="I140" s="48" t="str">
        <f>IF(Expenses!$G140&gt;0,IF(Expenses!$F140="Each Month",Expenses!$G140,IF(ISNUMBER(FIND(LEFT(I$2,3),Expenses!$F140)),Expenses!$G140,"")))</f>
        <v/>
      </c>
      <c r="J140" s="48" t="str">
        <f>IF(Expenses!$G140&gt;0,IF(Expenses!$F140="Each Month",Expenses!$G140,IF(ISNUMBER(FIND(LEFT(J$2,3),Expenses!$F140)),Expenses!$G140,"")))</f>
        <v/>
      </c>
      <c r="K140" s="48" t="str">
        <f>IF(Expenses!$G140&gt;0,IF(Expenses!$F140="Each Month",Expenses!$G140,IF(ISNUMBER(FIND(LEFT(K$2,3),Expenses!$F140)),Expenses!$G140,"")))</f>
        <v/>
      </c>
      <c r="L140" s="48" t="str">
        <f>IF(Expenses!$G140&gt;0,IF(Expenses!$F140="Each Month",Expenses!$G140,IF(ISNUMBER(FIND(LEFT(L$2,3),Expenses!$F140)),Expenses!$G140,"")))</f>
        <v/>
      </c>
      <c r="M140" s="48" t="str">
        <f>IF(Expenses!$G140&gt;0,IF(Expenses!$F140="Each Month",Expenses!$G140,IF(ISNUMBER(FIND(LEFT(M$2,3),Expenses!$F140)),Expenses!$G140,"")))</f>
        <v/>
      </c>
      <c r="N140" s="48" t="str">
        <f>IF(Expenses!$G140&gt;0,IF(Expenses!$F140="Each Month",Expenses!$G140,IF(ISNUMBER(FIND(LEFT(N$2,3),Expenses!$F140)),Expenses!$G140,"")))</f>
        <v/>
      </c>
      <c r="O140" s="57" t="str">
        <f>Expenses!C140</f>
        <v>Rental Property 1</v>
      </c>
    </row>
    <row r="141" spans="2:15" ht="16.5" customHeight="1" x14ac:dyDescent="0.25">
      <c r="B141" s="49" t="str">
        <f>Expenses!B141</f>
        <v>Other</v>
      </c>
      <c r="C141" s="50" t="str">
        <f>IF(Expenses!$G141&gt;0,IF(Expenses!$F141="Each Month",Expenses!$G141,IF(ISNUMBER(FIND(LEFT(C$2,3),Expenses!$F141)),Expenses!$G141,"")))</f>
        <v/>
      </c>
      <c r="D141" s="50" t="str">
        <f>IF(Expenses!$G141&gt;0,IF(Expenses!$F141="Each Month",Expenses!$G141,IF(ISNUMBER(FIND(LEFT(D$2,3),Expenses!$F141)),Expenses!$G141,"")))</f>
        <v/>
      </c>
      <c r="E141" s="50" t="str">
        <f>IF(Expenses!$G141&gt;0,IF(Expenses!$F141="Each Month",Expenses!$G141,IF(ISNUMBER(FIND(LEFT(E$2,3),Expenses!$F141)),Expenses!$G141,"")))</f>
        <v/>
      </c>
      <c r="F141" s="48" t="str">
        <f>IF(Expenses!$G141&gt;0,IF(Expenses!$F141="Each Month",Expenses!$G141,IF(ISNUMBER(FIND(LEFT(F$2,3),Expenses!$F141)),Expenses!$G141,"")))</f>
        <v/>
      </c>
      <c r="G141" s="48" t="str">
        <f>IF(Expenses!$G141&gt;0,IF(Expenses!$F141="Each Month",Expenses!$G141,IF(ISNUMBER(FIND(LEFT(G$2,3),Expenses!$F141)),Expenses!$G141,"")))</f>
        <v/>
      </c>
      <c r="H141" s="48" t="str">
        <f>IF(Expenses!$G141&gt;0,IF(Expenses!$F141="Each Month",Expenses!$G141,IF(ISNUMBER(FIND(LEFT(H$2,3),Expenses!$F141)),Expenses!$G141,"")))</f>
        <v/>
      </c>
      <c r="I141" s="48" t="str">
        <f>IF(Expenses!$G141&gt;0,IF(Expenses!$F141="Each Month",Expenses!$G141,IF(ISNUMBER(FIND(LEFT(I$2,3),Expenses!$F141)),Expenses!$G141,"")))</f>
        <v/>
      </c>
      <c r="J141" s="48" t="str">
        <f>IF(Expenses!$G141&gt;0,IF(Expenses!$F141="Each Month",Expenses!$G141,IF(ISNUMBER(FIND(LEFT(J$2,3),Expenses!$F141)),Expenses!$G141,"")))</f>
        <v/>
      </c>
      <c r="K141" s="48" t="str">
        <f>IF(Expenses!$G141&gt;0,IF(Expenses!$F141="Each Month",Expenses!$G141,IF(ISNUMBER(FIND(LEFT(K$2,3),Expenses!$F141)),Expenses!$G141,"")))</f>
        <v/>
      </c>
      <c r="L141" s="48" t="str">
        <f>IF(Expenses!$G141&gt;0,IF(Expenses!$F141="Each Month",Expenses!$G141,IF(ISNUMBER(FIND(LEFT(L$2,3),Expenses!$F141)),Expenses!$G141,"")))</f>
        <v/>
      </c>
      <c r="M141" s="48" t="str">
        <f>IF(Expenses!$G141&gt;0,IF(Expenses!$F141="Each Month",Expenses!$G141,IF(ISNUMBER(FIND(LEFT(M$2,3),Expenses!$F141)),Expenses!$G141,"")))</f>
        <v/>
      </c>
      <c r="N141" s="48" t="str">
        <f>IF(Expenses!$G141&gt;0,IF(Expenses!$F141="Each Month",Expenses!$G141,IF(ISNUMBER(FIND(LEFT(N$2,3),Expenses!$F141)),Expenses!$G141,"")))</f>
        <v/>
      </c>
      <c r="O141" s="57" t="str">
        <f>Expenses!C141</f>
        <v>Rental Property 1</v>
      </c>
    </row>
    <row r="142" spans="2:15" ht="16.5" customHeight="1" x14ac:dyDescent="0.25">
      <c r="B142" s="49" t="str">
        <f>Expenses!B142</f>
        <v>Interest</v>
      </c>
      <c r="C142" s="50" t="str">
        <f>IF(Expenses!$G142&gt;0,IF(Expenses!$F142="Each Month",Expenses!$G142,IF(ISNUMBER(FIND(LEFT(C$2,3),Expenses!$F142)),Expenses!$G142,"")))</f>
        <v/>
      </c>
      <c r="D142" s="50" t="str">
        <f>IF(Expenses!$G142&gt;0,IF(Expenses!$F142="Each Month",Expenses!$G142,IF(ISNUMBER(FIND(LEFT(D$2,3),Expenses!$F142)),Expenses!$G142,"")))</f>
        <v/>
      </c>
      <c r="E142" s="50" t="str">
        <f>IF(Expenses!$G142&gt;0,IF(Expenses!$F142="Each Month",Expenses!$G142,IF(ISNUMBER(FIND(LEFT(E$2,3),Expenses!$F142)),Expenses!$G142,"")))</f>
        <v/>
      </c>
      <c r="F142" s="48" t="str">
        <f>IF(Expenses!$G142&gt;0,IF(Expenses!$F142="Each Month",Expenses!$G142,IF(ISNUMBER(FIND(LEFT(F$2,3),Expenses!$F142)),Expenses!$G142,"")))</f>
        <v/>
      </c>
      <c r="G142" s="48" t="str">
        <f>IF(Expenses!$G142&gt;0,IF(Expenses!$F142="Each Month",Expenses!$G142,IF(ISNUMBER(FIND(LEFT(G$2,3),Expenses!$F142)),Expenses!$G142,"")))</f>
        <v/>
      </c>
      <c r="H142" s="48" t="str">
        <f>IF(Expenses!$G142&gt;0,IF(Expenses!$F142="Each Month",Expenses!$G142,IF(ISNUMBER(FIND(LEFT(H$2,3),Expenses!$F142)),Expenses!$G142,"")))</f>
        <v/>
      </c>
      <c r="I142" s="48" t="str">
        <f>IF(Expenses!$G142&gt;0,IF(Expenses!$F142="Each Month",Expenses!$G142,IF(ISNUMBER(FIND(LEFT(I$2,3),Expenses!$F142)),Expenses!$G142,"")))</f>
        <v/>
      </c>
      <c r="J142" s="48" t="str">
        <f>IF(Expenses!$G142&gt;0,IF(Expenses!$F142="Each Month",Expenses!$G142,IF(ISNUMBER(FIND(LEFT(J$2,3),Expenses!$F142)),Expenses!$G142,"")))</f>
        <v/>
      </c>
      <c r="K142" s="48" t="str">
        <f>IF(Expenses!$G142&gt;0,IF(Expenses!$F142="Each Month",Expenses!$G142,IF(ISNUMBER(FIND(LEFT(K$2,3),Expenses!$F142)),Expenses!$G142,"")))</f>
        <v/>
      </c>
      <c r="L142" s="48" t="str">
        <f>IF(Expenses!$G142&gt;0,IF(Expenses!$F142="Each Month",Expenses!$G142,IF(ISNUMBER(FIND(LEFT(L$2,3),Expenses!$F142)),Expenses!$G142,"")))</f>
        <v/>
      </c>
      <c r="M142" s="48" t="str">
        <f>IF(Expenses!$G142&gt;0,IF(Expenses!$F142="Each Month",Expenses!$G142,IF(ISNUMBER(FIND(LEFT(M$2,3),Expenses!$F142)),Expenses!$G142,"")))</f>
        <v/>
      </c>
      <c r="N142" s="48" t="str">
        <f>IF(Expenses!$G142&gt;0,IF(Expenses!$F142="Each Month",Expenses!$G142,IF(ISNUMBER(FIND(LEFT(N$2,3),Expenses!$F142)),Expenses!$G142,"")))</f>
        <v/>
      </c>
      <c r="O142" s="57" t="str">
        <f>Expenses!C142</f>
        <v>Rental Property 2</v>
      </c>
    </row>
    <row r="143" spans="2:15" ht="16.5" customHeight="1" x14ac:dyDescent="0.25">
      <c r="B143" s="49" t="str">
        <f>Expenses!B143</f>
        <v>Council Rates</v>
      </c>
      <c r="C143" s="50" t="str">
        <f>IF(Expenses!$G143&gt;0,IF(Expenses!$F143="Each Month",Expenses!$G143,IF(ISNUMBER(FIND(LEFT(C$2,3),Expenses!$F143)),Expenses!$G143,"")))</f>
        <v/>
      </c>
      <c r="D143" s="50" t="str">
        <f>IF(Expenses!$G143&gt;0,IF(Expenses!$F143="Each Month",Expenses!$G143,IF(ISNUMBER(FIND(LEFT(D$2,3),Expenses!$F143)),Expenses!$G143,"")))</f>
        <v/>
      </c>
      <c r="E143" s="50" t="str">
        <f>IF(Expenses!$G143&gt;0,IF(Expenses!$F143="Each Month",Expenses!$G143,IF(ISNUMBER(FIND(LEFT(E$2,3),Expenses!$F143)),Expenses!$G143,"")))</f>
        <v/>
      </c>
      <c r="F143" s="48" t="str">
        <f>IF(Expenses!$G143&gt;0,IF(Expenses!$F143="Each Month",Expenses!$G143,IF(ISNUMBER(FIND(LEFT(F$2,3),Expenses!$F143)),Expenses!$G143,"")))</f>
        <v/>
      </c>
      <c r="G143" s="48" t="str">
        <f>IF(Expenses!$G143&gt;0,IF(Expenses!$F143="Each Month",Expenses!$G143,IF(ISNUMBER(FIND(LEFT(G$2,3),Expenses!$F143)),Expenses!$G143,"")))</f>
        <v/>
      </c>
      <c r="H143" s="48" t="str">
        <f>IF(Expenses!$G143&gt;0,IF(Expenses!$F143="Each Month",Expenses!$G143,IF(ISNUMBER(FIND(LEFT(H$2,3),Expenses!$F143)),Expenses!$G143,"")))</f>
        <v/>
      </c>
      <c r="I143" s="48" t="str">
        <f>IF(Expenses!$G143&gt;0,IF(Expenses!$F143="Each Month",Expenses!$G143,IF(ISNUMBER(FIND(LEFT(I$2,3),Expenses!$F143)),Expenses!$G143,"")))</f>
        <v/>
      </c>
      <c r="J143" s="48" t="str">
        <f>IF(Expenses!$G143&gt;0,IF(Expenses!$F143="Each Month",Expenses!$G143,IF(ISNUMBER(FIND(LEFT(J$2,3),Expenses!$F143)),Expenses!$G143,"")))</f>
        <v/>
      </c>
      <c r="K143" s="48" t="str">
        <f>IF(Expenses!$G143&gt;0,IF(Expenses!$F143="Each Month",Expenses!$G143,IF(ISNUMBER(FIND(LEFT(K$2,3),Expenses!$F143)),Expenses!$G143,"")))</f>
        <v/>
      </c>
      <c r="L143" s="48" t="str">
        <f>IF(Expenses!$G143&gt;0,IF(Expenses!$F143="Each Month",Expenses!$G143,IF(ISNUMBER(FIND(LEFT(L$2,3),Expenses!$F143)),Expenses!$G143,"")))</f>
        <v/>
      </c>
      <c r="M143" s="48" t="str">
        <f>IF(Expenses!$G143&gt;0,IF(Expenses!$F143="Each Month",Expenses!$G143,IF(ISNUMBER(FIND(LEFT(M$2,3),Expenses!$F143)),Expenses!$G143,"")))</f>
        <v/>
      </c>
      <c r="N143" s="48" t="str">
        <f>IF(Expenses!$G143&gt;0,IF(Expenses!$F143="Each Month",Expenses!$G143,IF(ISNUMBER(FIND(LEFT(N$2,3),Expenses!$F143)),Expenses!$G143,"")))</f>
        <v/>
      </c>
      <c r="O143" s="57" t="str">
        <f>Expenses!C143</f>
        <v>Rental Property 2</v>
      </c>
    </row>
    <row r="144" spans="2:15" ht="16.5" customHeight="1" x14ac:dyDescent="0.25">
      <c r="B144" s="49" t="str">
        <f>Expenses!B144</f>
        <v>Water Rates</v>
      </c>
      <c r="C144" s="50" t="str">
        <f>IF(Expenses!$G144&gt;0,IF(Expenses!$F144="Each Month",Expenses!$G144,IF(ISNUMBER(FIND(LEFT(C$2,3),Expenses!$F144)),Expenses!$G144,"")))</f>
        <v/>
      </c>
      <c r="D144" s="50" t="str">
        <f>IF(Expenses!$G144&gt;0,IF(Expenses!$F144="Each Month",Expenses!$G144,IF(ISNUMBER(FIND(LEFT(D$2,3),Expenses!$F144)),Expenses!$G144,"")))</f>
        <v/>
      </c>
      <c r="E144" s="50" t="str">
        <f>IF(Expenses!$G144&gt;0,IF(Expenses!$F144="Each Month",Expenses!$G144,IF(ISNUMBER(FIND(LEFT(E$2,3),Expenses!$F144)),Expenses!$G144,"")))</f>
        <v/>
      </c>
      <c r="F144" s="48" t="str">
        <f>IF(Expenses!$G144&gt;0,IF(Expenses!$F144="Each Month",Expenses!$G144,IF(ISNUMBER(FIND(LEFT(F$2,3),Expenses!$F144)),Expenses!$G144,"")))</f>
        <v/>
      </c>
      <c r="G144" s="48" t="str">
        <f>IF(Expenses!$G144&gt;0,IF(Expenses!$F144="Each Month",Expenses!$G144,IF(ISNUMBER(FIND(LEFT(G$2,3),Expenses!$F144)),Expenses!$G144,"")))</f>
        <v/>
      </c>
      <c r="H144" s="48" t="str">
        <f>IF(Expenses!$G144&gt;0,IF(Expenses!$F144="Each Month",Expenses!$G144,IF(ISNUMBER(FIND(LEFT(H$2,3),Expenses!$F144)),Expenses!$G144,"")))</f>
        <v/>
      </c>
      <c r="I144" s="48" t="str">
        <f>IF(Expenses!$G144&gt;0,IF(Expenses!$F144="Each Month",Expenses!$G144,IF(ISNUMBER(FIND(LEFT(I$2,3),Expenses!$F144)),Expenses!$G144,"")))</f>
        <v/>
      </c>
      <c r="J144" s="48" t="str">
        <f>IF(Expenses!$G144&gt;0,IF(Expenses!$F144="Each Month",Expenses!$G144,IF(ISNUMBER(FIND(LEFT(J$2,3),Expenses!$F144)),Expenses!$G144,"")))</f>
        <v/>
      </c>
      <c r="K144" s="48" t="str">
        <f>IF(Expenses!$G144&gt;0,IF(Expenses!$F144="Each Month",Expenses!$G144,IF(ISNUMBER(FIND(LEFT(K$2,3),Expenses!$F144)),Expenses!$G144,"")))</f>
        <v/>
      </c>
      <c r="L144" s="48" t="str">
        <f>IF(Expenses!$G144&gt;0,IF(Expenses!$F144="Each Month",Expenses!$G144,IF(ISNUMBER(FIND(LEFT(L$2,3),Expenses!$F144)),Expenses!$G144,"")))</f>
        <v/>
      </c>
      <c r="M144" s="48" t="str">
        <f>IF(Expenses!$G144&gt;0,IF(Expenses!$F144="Each Month",Expenses!$G144,IF(ISNUMBER(FIND(LEFT(M$2,3),Expenses!$F144)),Expenses!$G144,"")))</f>
        <v/>
      </c>
      <c r="N144" s="48" t="str">
        <f>IF(Expenses!$G144&gt;0,IF(Expenses!$F144="Each Month",Expenses!$G144,IF(ISNUMBER(FIND(LEFT(N$2,3),Expenses!$F144)),Expenses!$G144,"")))</f>
        <v/>
      </c>
      <c r="O144" s="57" t="str">
        <f>Expenses!C144</f>
        <v>Rental Property 2</v>
      </c>
    </row>
    <row r="145" spans="2:15" ht="16.5" customHeight="1" x14ac:dyDescent="0.25">
      <c r="B145" s="49" t="str">
        <f>Expenses!B145</f>
        <v>Strata Fees</v>
      </c>
      <c r="C145" s="50" t="str">
        <f>IF(Expenses!$G145&gt;0,IF(Expenses!$F145="Each Month",Expenses!$G145,IF(ISNUMBER(FIND(LEFT(C$2,3),Expenses!$F145)),Expenses!$G145,"")))</f>
        <v/>
      </c>
      <c r="D145" s="50" t="str">
        <f>IF(Expenses!$G145&gt;0,IF(Expenses!$F145="Each Month",Expenses!$G145,IF(ISNUMBER(FIND(LEFT(D$2,3),Expenses!$F145)),Expenses!$G145,"")))</f>
        <v/>
      </c>
      <c r="E145" s="50" t="str">
        <f>IF(Expenses!$G145&gt;0,IF(Expenses!$F145="Each Month",Expenses!$G145,IF(ISNUMBER(FIND(LEFT(E$2,3),Expenses!$F145)),Expenses!$G145,"")))</f>
        <v/>
      </c>
      <c r="F145" s="48" t="str">
        <f>IF(Expenses!$G145&gt;0,IF(Expenses!$F145="Each Month",Expenses!$G145,IF(ISNUMBER(FIND(LEFT(F$2,3),Expenses!$F145)),Expenses!$G145,"")))</f>
        <v/>
      </c>
      <c r="G145" s="48" t="str">
        <f>IF(Expenses!$G145&gt;0,IF(Expenses!$F145="Each Month",Expenses!$G145,IF(ISNUMBER(FIND(LEFT(G$2,3),Expenses!$F145)),Expenses!$G145,"")))</f>
        <v/>
      </c>
      <c r="H145" s="48" t="str">
        <f>IF(Expenses!$G145&gt;0,IF(Expenses!$F145="Each Month",Expenses!$G145,IF(ISNUMBER(FIND(LEFT(H$2,3),Expenses!$F145)),Expenses!$G145,"")))</f>
        <v/>
      </c>
      <c r="I145" s="48" t="str">
        <f>IF(Expenses!$G145&gt;0,IF(Expenses!$F145="Each Month",Expenses!$G145,IF(ISNUMBER(FIND(LEFT(I$2,3),Expenses!$F145)),Expenses!$G145,"")))</f>
        <v/>
      </c>
      <c r="J145" s="48" t="str">
        <f>IF(Expenses!$G145&gt;0,IF(Expenses!$F145="Each Month",Expenses!$G145,IF(ISNUMBER(FIND(LEFT(J$2,3),Expenses!$F145)),Expenses!$G145,"")))</f>
        <v/>
      </c>
      <c r="K145" s="48" t="str">
        <f>IF(Expenses!$G145&gt;0,IF(Expenses!$F145="Each Month",Expenses!$G145,IF(ISNUMBER(FIND(LEFT(K$2,3),Expenses!$F145)),Expenses!$G145,"")))</f>
        <v/>
      </c>
      <c r="L145" s="48" t="str">
        <f>IF(Expenses!$G145&gt;0,IF(Expenses!$F145="Each Month",Expenses!$G145,IF(ISNUMBER(FIND(LEFT(L$2,3),Expenses!$F145)),Expenses!$G145,"")))</f>
        <v/>
      </c>
      <c r="M145" s="48" t="str">
        <f>IF(Expenses!$G145&gt;0,IF(Expenses!$F145="Each Month",Expenses!$G145,IF(ISNUMBER(FIND(LEFT(M$2,3),Expenses!$F145)),Expenses!$G145,"")))</f>
        <v/>
      </c>
      <c r="N145" s="48" t="str">
        <f>IF(Expenses!$G145&gt;0,IF(Expenses!$F145="Each Month",Expenses!$G145,IF(ISNUMBER(FIND(LEFT(N$2,3),Expenses!$F145)),Expenses!$G145,"")))</f>
        <v/>
      </c>
      <c r="O145" s="57" t="str">
        <f>Expenses!C145</f>
        <v>Rental Property 2</v>
      </c>
    </row>
    <row r="146" spans="2:15" ht="16.5" customHeight="1" x14ac:dyDescent="0.25">
      <c r="B146" s="49" t="str">
        <f>Expenses!B146</f>
        <v>Management Fees</v>
      </c>
      <c r="C146" s="50" t="str">
        <f>IF(Expenses!$G146&gt;0,IF(Expenses!$F146="Each Month",Expenses!$G146,IF(ISNUMBER(FIND(LEFT(C$2,3),Expenses!$F146)),Expenses!$G146,"")))</f>
        <v/>
      </c>
      <c r="D146" s="50" t="str">
        <f>IF(Expenses!$G146&gt;0,IF(Expenses!$F146="Each Month",Expenses!$G146,IF(ISNUMBER(FIND(LEFT(D$2,3),Expenses!$F146)),Expenses!$G146,"")))</f>
        <v/>
      </c>
      <c r="E146" s="50" t="str">
        <f>IF(Expenses!$G146&gt;0,IF(Expenses!$F146="Each Month",Expenses!$G146,IF(ISNUMBER(FIND(LEFT(E$2,3),Expenses!$F146)),Expenses!$G146,"")))</f>
        <v/>
      </c>
      <c r="F146" s="48" t="str">
        <f>IF(Expenses!$G146&gt;0,IF(Expenses!$F146="Each Month",Expenses!$G146,IF(ISNUMBER(FIND(LEFT(F$2,3),Expenses!$F146)),Expenses!$G146,"")))</f>
        <v/>
      </c>
      <c r="G146" s="48" t="str">
        <f>IF(Expenses!$G146&gt;0,IF(Expenses!$F146="Each Month",Expenses!$G146,IF(ISNUMBER(FIND(LEFT(G$2,3),Expenses!$F146)),Expenses!$G146,"")))</f>
        <v/>
      </c>
      <c r="H146" s="48" t="str">
        <f>IF(Expenses!$G146&gt;0,IF(Expenses!$F146="Each Month",Expenses!$G146,IF(ISNUMBER(FIND(LEFT(H$2,3),Expenses!$F146)),Expenses!$G146,"")))</f>
        <v/>
      </c>
      <c r="I146" s="48" t="str">
        <f>IF(Expenses!$G146&gt;0,IF(Expenses!$F146="Each Month",Expenses!$G146,IF(ISNUMBER(FIND(LEFT(I$2,3),Expenses!$F146)),Expenses!$G146,"")))</f>
        <v/>
      </c>
      <c r="J146" s="48" t="str">
        <f>IF(Expenses!$G146&gt;0,IF(Expenses!$F146="Each Month",Expenses!$G146,IF(ISNUMBER(FIND(LEFT(J$2,3),Expenses!$F146)),Expenses!$G146,"")))</f>
        <v/>
      </c>
      <c r="K146" s="48" t="str">
        <f>IF(Expenses!$G146&gt;0,IF(Expenses!$F146="Each Month",Expenses!$G146,IF(ISNUMBER(FIND(LEFT(K$2,3),Expenses!$F146)),Expenses!$G146,"")))</f>
        <v/>
      </c>
      <c r="L146" s="48" t="str">
        <f>IF(Expenses!$G146&gt;0,IF(Expenses!$F146="Each Month",Expenses!$G146,IF(ISNUMBER(FIND(LEFT(L$2,3),Expenses!$F146)),Expenses!$G146,"")))</f>
        <v/>
      </c>
      <c r="M146" s="48" t="str">
        <f>IF(Expenses!$G146&gt;0,IF(Expenses!$F146="Each Month",Expenses!$G146,IF(ISNUMBER(FIND(LEFT(M$2,3),Expenses!$F146)),Expenses!$G146,"")))</f>
        <v/>
      </c>
      <c r="N146" s="48" t="str">
        <f>IF(Expenses!$G146&gt;0,IF(Expenses!$F146="Each Month",Expenses!$G146,IF(ISNUMBER(FIND(LEFT(N$2,3),Expenses!$F146)),Expenses!$G146,"")))</f>
        <v/>
      </c>
      <c r="O146" s="57" t="str">
        <f>Expenses!C146</f>
        <v>Rental Property 2</v>
      </c>
    </row>
    <row r="147" spans="2:15" ht="16.5" customHeight="1" x14ac:dyDescent="0.25">
      <c r="B147" s="49" t="str">
        <f>Expenses!B147</f>
        <v>Insurance</v>
      </c>
      <c r="C147" s="50" t="str">
        <f>IF(Expenses!$G147&gt;0,IF(Expenses!$F147="Each Month",Expenses!$G147,IF(ISNUMBER(FIND(LEFT(C$2,3),Expenses!$F147)),Expenses!$G147,"")))</f>
        <v/>
      </c>
      <c r="D147" s="50" t="str">
        <f>IF(Expenses!$G147&gt;0,IF(Expenses!$F147="Each Month",Expenses!$G147,IF(ISNUMBER(FIND(LEFT(D$2,3),Expenses!$F147)),Expenses!$G147,"")))</f>
        <v/>
      </c>
      <c r="E147" s="50" t="str">
        <f>IF(Expenses!$G147&gt;0,IF(Expenses!$F147="Each Month",Expenses!$G147,IF(ISNUMBER(FIND(LEFT(E$2,3),Expenses!$F147)),Expenses!$G147,"")))</f>
        <v/>
      </c>
      <c r="F147" s="48" t="str">
        <f>IF(Expenses!$G147&gt;0,IF(Expenses!$F147="Each Month",Expenses!$G147,IF(ISNUMBER(FIND(LEFT(F$2,3),Expenses!$F147)),Expenses!$G147,"")))</f>
        <v/>
      </c>
      <c r="G147" s="48" t="str">
        <f>IF(Expenses!$G147&gt;0,IF(Expenses!$F147="Each Month",Expenses!$G147,IF(ISNUMBER(FIND(LEFT(G$2,3),Expenses!$F147)),Expenses!$G147,"")))</f>
        <v/>
      </c>
      <c r="H147" s="48" t="str">
        <f>IF(Expenses!$G147&gt;0,IF(Expenses!$F147="Each Month",Expenses!$G147,IF(ISNUMBER(FIND(LEFT(H$2,3),Expenses!$F147)),Expenses!$G147,"")))</f>
        <v/>
      </c>
      <c r="I147" s="48" t="str">
        <f>IF(Expenses!$G147&gt;0,IF(Expenses!$F147="Each Month",Expenses!$G147,IF(ISNUMBER(FIND(LEFT(I$2,3),Expenses!$F147)),Expenses!$G147,"")))</f>
        <v/>
      </c>
      <c r="J147" s="48" t="str">
        <f>IF(Expenses!$G147&gt;0,IF(Expenses!$F147="Each Month",Expenses!$G147,IF(ISNUMBER(FIND(LEFT(J$2,3),Expenses!$F147)),Expenses!$G147,"")))</f>
        <v/>
      </c>
      <c r="K147" s="48" t="str">
        <f>IF(Expenses!$G147&gt;0,IF(Expenses!$F147="Each Month",Expenses!$G147,IF(ISNUMBER(FIND(LEFT(K$2,3),Expenses!$F147)),Expenses!$G147,"")))</f>
        <v/>
      </c>
      <c r="L147" s="48" t="str">
        <f>IF(Expenses!$G147&gt;0,IF(Expenses!$F147="Each Month",Expenses!$G147,IF(ISNUMBER(FIND(LEFT(L$2,3),Expenses!$F147)),Expenses!$G147,"")))</f>
        <v/>
      </c>
      <c r="M147" s="48" t="str">
        <f>IF(Expenses!$G147&gt;0,IF(Expenses!$F147="Each Month",Expenses!$G147,IF(ISNUMBER(FIND(LEFT(M$2,3),Expenses!$F147)),Expenses!$G147,"")))</f>
        <v/>
      </c>
      <c r="N147" s="48" t="str">
        <f>IF(Expenses!$G147&gt;0,IF(Expenses!$F147="Each Month",Expenses!$G147,IF(ISNUMBER(FIND(LEFT(N$2,3),Expenses!$F147)),Expenses!$G147,"")))</f>
        <v/>
      </c>
      <c r="O147" s="57" t="str">
        <f>Expenses!C147</f>
        <v>Rental Property 2</v>
      </c>
    </row>
    <row r="148" spans="2:15" ht="16.5" customHeight="1" x14ac:dyDescent="0.25">
      <c r="B148" s="49" t="str">
        <f>Expenses!B148</f>
        <v>Repairs &amp; maintenance</v>
      </c>
      <c r="C148" s="50" t="str">
        <f>IF(Expenses!$G148&gt;0,IF(Expenses!$F148="Each Month",Expenses!$G148,IF(ISNUMBER(FIND(LEFT(C$2,3),Expenses!$F148)),Expenses!$G148,"")))</f>
        <v/>
      </c>
      <c r="D148" s="50" t="str">
        <f>IF(Expenses!$G148&gt;0,IF(Expenses!$F148="Each Month",Expenses!$G148,IF(ISNUMBER(FIND(LEFT(D$2,3),Expenses!$F148)),Expenses!$G148,"")))</f>
        <v/>
      </c>
      <c r="E148" s="50" t="str">
        <f>IF(Expenses!$G148&gt;0,IF(Expenses!$F148="Each Month",Expenses!$G148,IF(ISNUMBER(FIND(LEFT(E$2,3),Expenses!$F148)),Expenses!$G148,"")))</f>
        <v/>
      </c>
      <c r="F148" s="48" t="str">
        <f>IF(Expenses!$G148&gt;0,IF(Expenses!$F148="Each Month",Expenses!$G148,IF(ISNUMBER(FIND(LEFT(F$2,3),Expenses!$F148)),Expenses!$G148,"")))</f>
        <v/>
      </c>
      <c r="G148" s="48" t="str">
        <f>IF(Expenses!$G148&gt;0,IF(Expenses!$F148="Each Month",Expenses!$G148,IF(ISNUMBER(FIND(LEFT(G$2,3),Expenses!$F148)),Expenses!$G148,"")))</f>
        <v/>
      </c>
      <c r="H148" s="48" t="str">
        <f>IF(Expenses!$G148&gt;0,IF(Expenses!$F148="Each Month",Expenses!$G148,IF(ISNUMBER(FIND(LEFT(H$2,3),Expenses!$F148)),Expenses!$G148,"")))</f>
        <v/>
      </c>
      <c r="I148" s="48" t="str">
        <f>IF(Expenses!$G148&gt;0,IF(Expenses!$F148="Each Month",Expenses!$G148,IF(ISNUMBER(FIND(LEFT(I$2,3),Expenses!$F148)),Expenses!$G148,"")))</f>
        <v/>
      </c>
      <c r="J148" s="48" t="str">
        <f>IF(Expenses!$G148&gt;0,IF(Expenses!$F148="Each Month",Expenses!$G148,IF(ISNUMBER(FIND(LEFT(J$2,3),Expenses!$F148)),Expenses!$G148,"")))</f>
        <v/>
      </c>
      <c r="K148" s="48" t="str">
        <f>IF(Expenses!$G148&gt;0,IF(Expenses!$F148="Each Month",Expenses!$G148,IF(ISNUMBER(FIND(LEFT(K$2,3),Expenses!$F148)),Expenses!$G148,"")))</f>
        <v/>
      </c>
      <c r="L148" s="48" t="str">
        <f>IF(Expenses!$G148&gt;0,IF(Expenses!$F148="Each Month",Expenses!$G148,IF(ISNUMBER(FIND(LEFT(L$2,3),Expenses!$F148)),Expenses!$G148,"")))</f>
        <v/>
      </c>
      <c r="M148" s="48" t="str">
        <f>IF(Expenses!$G148&gt;0,IF(Expenses!$F148="Each Month",Expenses!$G148,IF(ISNUMBER(FIND(LEFT(M$2,3),Expenses!$F148)),Expenses!$G148,"")))</f>
        <v/>
      </c>
      <c r="N148" s="48" t="str">
        <f>IF(Expenses!$G148&gt;0,IF(Expenses!$F148="Each Month",Expenses!$G148,IF(ISNUMBER(FIND(LEFT(N$2,3),Expenses!$F148)),Expenses!$G148,"")))</f>
        <v/>
      </c>
      <c r="O148" s="57" t="str">
        <f>Expenses!C148</f>
        <v>Rental Property 2</v>
      </c>
    </row>
    <row r="149" spans="2:15" ht="16.5" customHeight="1" x14ac:dyDescent="0.25">
      <c r="B149" s="49" t="str">
        <f>Expenses!B149</f>
        <v>Advertising</v>
      </c>
      <c r="C149" s="50" t="str">
        <f>IF(Expenses!$G149&gt;0,IF(Expenses!$F149="Each Month",Expenses!$G149,IF(ISNUMBER(FIND(LEFT(C$2,3),Expenses!$F149)),Expenses!$G149,"")))</f>
        <v/>
      </c>
      <c r="D149" s="50" t="str">
        <f>IF(Expenses!$G149&gt;0,IF(Expenses!$F149="Each Month",Expenses!$G149,IF(ISNUMBER(FIND(LEFT(D$2,3),Expenses!$F149)),Expenses!$G149,"")))</f>
        <v/>
      </c>
      <c r="E149" s="50" t="str">
        <f>IF(Expenses!$G149&gt;0,IF(Expenses!$F149="Each Month",Expenses!$G149,IF(ISNUMBER(FIND(LEFT(E$2,3),Expenses!$F149)),Expenses!$G149,"")))</f>
        <v/>
      </c>
      <c r="F149" s="48" t="str">
        <f>IF(Expenses!$G149&gt;0,IF(Expenses!$F149="Each Month",Expenses!$G149,IF(ISNUMBER(FIND(LEFT(F$2,3),Expenses!$F149)),Expenses!$G149,"")))</f>
        <v/>
      </c>
      <c r="G149" s="48" t="str">
        <f>IF(Expenses!$G149&gt;0,IF(Expenses!$F149="Each Month",Expenses!$G149,IF(ISNUMBER(FIND(LEFT(G$2,3),Expenses!$F149)),Expenses!$G149,"")))</f>
        <v/>
      </c>
      <c r="H149" s="48" t="str">
        <f>IF(Expenses!$G149&gt;0,IF(Expenses!$F149="Each Month",Expenses!$G149,IF(ISNUMBER(FIND(LEFT(H$2,3),Expenses!$F149)),Expenses!$G149,"")))</f>
        <v/>
      </c>
      <c r="I149" s="48" t="str">
        <f>IF(Expenses!$G149&gt;0,IF(Expenses!$F149="Each Month",Expenses!$G149,IF(ISNUMBER(FIND(LEFT(I$2,3),Expenses!$F149)),Expenses!$G149,"")))</f>
        <v/>
      </c>
      <c r="J149" s="48" t="str">
        <f>IF(Expenses!$G149&gt;0,IF(Expenses!$F149="Each Month",Expenses!$G149,IF(ISNUMBER(FIND(LEFT(J$2,3),Expenses!$F149)),Expenses!$G149,"")))</f>
        <v/>
      </c>
      <c r="K149" s="48" t="str">
        <f>IF(Expenses!$G149&gt;0,IF(Expenses!$F149="Each Month",Expenses!$G149,IF(ISNUMBER(FIND(LEFT(K$2,3),Expenses!$F149)),Expenses!$G149,"")))</f>
        <v/>
      </c>
      <c r="L149" s="48" t="str">
        <f>IF(Expenses!$G149&gt;0,IF(Expenses!$F149="Each Month",Expenses!$G149,IF(ISNUMBER(FIND(LEFT(L$2,3),Expenses!$F149)),Expenses!$G149,"")))</f>
        <v/>
      </c>
      <c r="M149" s="48" t="str">
        <f>IF(Expenses!$G149&gt;0,IF(Expenses!$F149="Each Month",Expenses!$G149,IF(ISNUMBER(FIND(LEFT(M$2,3),Expenses!$F149)),Expenses!$G149,"")))</f>
        <v/>
      </c>
      <c r="N149" s="48" t="str">
        <f>IF(Expenses!$G149&gt;0,IF(Expenses!$F149="Each Month",Expenses!$G149,IF(ISNUMBER(FIND(LEFT(N$2,3),Expenses!$F149)),Expenses!$G149,"")))</f>
        <v/>
      </c>
      <c r="O149" s="57" t="str">
        <f>Expenses!C149</f>
        <v>Rental Property 2</v>
      </c>
    </row>
    <row r="150" spans="2:15" ht="16.5" customHeight="1" x14ac:dyDescent="0.25">
      <c r="B150" s="49" t="str">
        <f>Expenses!B150</f>
        <v>Land Tax</v>
      </c>
      <c r="C150" s="50" t="str">
        <f>IF(Expenses!$G150&gt;0,IF(Expenses!$F150="Each Month",Expenses!$G150,IF(ISNUMBER(FIND(LEFT(C$2,3),Expenses!$F150)),Expenses!$G150,"")))</f>
        <v/>
      </c>
      <c r="D150" s="50" t="str">
        <f>IF(Expenses!$G150&gt;0,IF(Expenses!$F150="Each Month",Expenses!$G150,IF(ISNUMBER(FIND(LEFT(D$2,3),Expenses!$F150)),Expenses!$G150,"")))</f>
        <v/>
      </c>
      <c r="E150" s="50" t="str">
        <f>IF(Expenses!$G150&gt;0,IF(Expenses!$F150="Each Month",Expenses!$G150,IF(ISNUMBER(FIND(LEFT(E$2,3),Expenses!$F150)),Expenses!$G150,"")))</f>
        <v/>
      </c>
      <c r="F150" s="48" t="str">
        <f>IF(Expenses!$G150&gt;0,IF(Expenses!$F150="Each Month",Expenses!$G150,IF(ISNUMBER(FIND(LEFT(F$2,3),Expenses!$F150)),Expenses!$G150,"")))</f>
        <v/>
      </c>
      <c r="G150" s="48" t="str">
        <f>IF(Expenses!$G150&gt;0,IF(Expenses!$F150="Each Month",Expenses!$G150,IF(ISNUMBER(FIND(LEFT(G$2,3),Expenses!$F150)),Expenses!$G150,"")))</f>
        <v/>
      </c>
      <c r="H150" s="48" t="str">
        <f>IF(Expenses!$G150&gt;0,IF(Expenses!$F150="Each Month",Expenses!$G150,IF(ISNUMBER(FIND(LEFT(H$2,3),Expenses!$F150)),Expenses!$G150,"")))</f>
        <v/>
      </c>
      <c r="I150" s="48" t="str">
        <f>IF(Expenses!$G150&gt;0,IF(Expenses!$F150="Each Month",Expenses!$G150,IF(ISNUMBER(FIND(LEFT(I$2,3),Expenses!$F150)),Expenses!$G150,"")))</f>
        <v/>
      </c>
      <c r="J150" s="48" t="str">
        <f>IF(Expenses!$G150&gt;0,IF(Expenses!$F150="Each Month",Expenses!$G150,IF(ISNUMBER(FIND(LEFT(J$2,3),Expenses!$F150)),Expenses!$G150,"")))</f>
        <v/>
      </c>
      <c r="K150" s="48" t="str">
        <f>IF(Expenses!$G150&gt;0,IF(Expenses!$F150="Each Month",Expenses!$G150,IF(ISNUMBER(FIND(LEFT(K$2,3),Expenses!$F150)),Expenses!$G150,"")))</f>
        <v/>
      </c>
      <c r="L150" s="48" t="str">
        <f>IF(Expenses!$G150&gt;0,IF(Expenses!$F150="Each Month",Expenses!$G150,IF(ISNUMBER(FIND(LEFT(L$2,3),Expenses!$F150)),Expenses!$G150,"")))</f>
        <v/>
      </c>
      <c r="M150" s="48" t="str">
        <f>IF(Expenses!$G150&gt;0,IF(Expenses!$F150="Each Month",Expenses!$G150,IF(ISNUMBER(FIND(LEFT(M$2,3),Expenses!$F150)),Expenses!$G150,"")))</f>
        <v/>
      </c>
      <c r="N150" s="48" t="str">
        <f>IF(Expenses!$G150&gt;0,IF(Expenses!$F150="Each Month",Expenses!$G150,IF(ISNUMBER(FIND(LEFT(N$2,3),Expenses!$F150)),Expenses!$G150,"")))</f>
        <v/>
      </c>
      <c r="O150" s="57" t="str">
        <f>Expenses!C150</f>
        <v>Rental Property 2</v>
      </c>
    </row>
    <row r="151" spans="2:15" ht="16.5" customHeight="1" x14ac:dyDescent="0.25">
      <c r="B151" s="49" t="str">
        <f>Expenses!B151</f>
        <v>Other</v>
      </c>
      <c r="C151" s="50" t="str">
        <f>IF(Expenses!$G151&gt;0,IF(Expenses!$F151="Each Month",Expenses!$G151,IF(ISNUMBER(FIND(LEFT(C$2,3),Expenses!$F151)),Expenses!$G151,"")))</f>
        <v/>
      </c>
      <c r="D151" s="50" t="str">
        <f>IF(Expenses!$G151&gt;0,IF(Expenses!$F151="Each Month",Expenses!$G151,IF(ISNUMBER(FIND(LEFT(D$2,3),Expenses!$F151)),Expenses!$G151,"")))</f>
        <v/>
      </c>
      <c r="E151" s="50" t="str">
        <f>IF(Expenses!$G151&gt;0,IF(Expenses!$F151="Each Month",Expenses!$G151,IF(ISNUMBER(FIND(LEFT(E$2,3),Expenses!$F151)),Expenses!$G151,"")))</f>
        <v/>
      </c>
      <c r="F151" s="48" t="str">
        <f>IF(Expenses!$G151&gt;0,IF(Expenses!$F151="Each Month",Expenses!$G151,IF(ISNUMBER(FIND(LEFT(F$2,3),Expenses!$F151)),Expenses!$G151,"")))</f>
        <v/>
      </c>
      <c r="G151" s="48" t="str">
        <f>IF(Expenses!$G151&gt;0,IF(Expenses!$F151="Each Month",Expenses!$G151,IF(ISNUMBER(FIND(LEFT(G$2,3),Expenses!$F151)),Expenses!$G151,"")))</f>
        <v/>
      </c>
      <c r="H151" s="48" t="str">
        <f>IF(Expenses!$G151&gt;0,IF(Expenses!$F151="Each Month",Expenses!$G151,IF(ISNUMBER(FIND(LEFT(H$2,3),Expenses!$F151)),Expenses!$G151,"")))</f>
        <v/>
      </c>
      <c r="I151" s="48" t="str">
        <f>IF(Expenses!$G151&gt;0,IF(Expenses!$F151="Each Month",Expenses!$G151,IF(ISNUMBER(FIND(LEFT(I$2,3),Expenses!$F151)),Expenses!$G151,"")))</f>
        <v/>
      </c>
      <c r="J151" s="48" t="str">
        <f>IF(Expenses!$G151&gt;0,IF(Expenses!$F151="Each Month",Expenses!$G151,IF(ISNUMBER(FIND(LEFT(J$2,3),Expenses!$F151)),Expenses!$G151,"")))</f>
        <v/>
      </c>
      <c r="K151" s="48" t="str">
        <f>IF(Expenses!$G151&gt;0,IF(Expenses!$F151="Each Month",Expenses!$G151,IF(ISNUMBER(FIND(LEFT(K$2,3),Expenses!$F151)),Expenses!$G151,"")))</f>
        <v/>
      </c>
      <c r="L151" s="48" t="str">
        <f>IF(Expenses!$G151&gt;0,IF(Expenses!$F151="Each Month",Expenses!$G151,IF(ISNUMBER(FIND(LEFT(L$2,3),Expenses!$F151)),Expenses!$G151,"")))</f>
        <v/>
      </c>
      <c r="M151" s="48" t="str">
        <f>IF(Expenses!$G151&gt;0,IF(Expenses!$F151="Each Month",Expenses!$G151,IF(ISNUMBER(FIND(LEFT(M$2,3),Expenses!$F151)),Expenses!$G151,"")))</f>
        <v/>
      </c>
      <c r="N151" s="48" t="str">
        <f>IF(Expenses!$G151&gt;0,IF(Expenses!$F151="Each Month",Expenses!$G151,IF(ISNUMBER(FIND(LEFT(N$2,3),Expenses!$F151)),Expenses!$G151,"")))</f>
        <v/>
      </c>
      <c r="O151" s="57" t="str">
        <f>Expenses!C151</f>
        <v>Rental Property 2</v>
      </c>
    </row>
    <row r="152" spans="2:15" ht="16.5" customHeight="1" x14ac:dyDescent="0.25">
      <c r="B152" s="49" t="str">
        <f>Expenses!B152</f>
        <v>Other</v>
      </c>
      <c r="C152" s="50" t="str">
        <f>IF(Expenses!$G152&gt;0,IF(Expenses!$F152="Each Month",Expenses!$G152,IF(ISNUMBER(FIND(LEFT(C$2,3),Expenses!$F152)),Expenses!$G152,"")))</f>
        <v/>
      </c>
      <c r="D152" s="50" t="str">
        <f>IF(Expenses!$G152&gt;0,IF(Expenses!$F152="Each Month",Expenses!$G152,IF(ISNUMBER(FIND(LEFT(D$2,3),Expenses!$F152)),Expenses!$G152,"")))</f>
        <v/>
      </c>
      <c r="E152" s="50" t="str">
        <f>IF(Expenses!$G152&gt;0,IF(Expenses!$F152="Each Month",Expenses!$G152,IF(ISNUMBER(FIND(LEFT(E$2,3),Expenses!$F152)),Expenses!$G152,"")))</f>
        <v/>
      </c>
      <c r="F152" s="48" t="str">
        <f>IF(Expenses!$G152&gt;0,IF(Expenses!$F152="Each Month",Expenses!$G152,IF(ISNUMBER(FIND(LEFT(F$2,3),Expenses!$F152)),Expenses!$G152,"")))</f>
        <v/>
      </c>
      <c r="G152" s="48" t="str">
        <f>IF(Expenses!$G152&gt;0,IF(Expenses!$F152="Each Month",Expenses!$G152,IF(ISNUMBER(FIND(LEFT(G$2,3),Expenses!$F152)),Expenses!$G152,"")))</f>
        <v/>
      </c>
      <c r="H152" s="48" t="str">
        <f>IF(Expenses!$G152&gt;0,IF(Expenses!$F152="Each Month",Expenses!$G152,IF(ISNUMBER(FIND(LEFT(H$2,3),Expenses!$F152)),Expenses!$G152,"")))</f>
        <v/>
      </c>
      <c r="I152" s="48" t="str">
        <f>IF(Expenses!$G152&gt;0,IF(Expenses!$F152="Each Month",Expenses!$G152,IF(ISNUMBER(FIND(LEFT(I$2,3),Expenses!$F152)),Expenses!$G152,"")))</f>
        <v/>
      </c>
      <c r="J152" s="48" t="str">
        <f>IF(Expenses!$G152&gt;0,IF(Expenses!$F152="Each Month",Expenses!$G152,IF(ISNUMBER(FIND(LEFT(J$2,3),Expenses!$F152)),Expenses!$G152,"")))</f>
        <v/>
      </c>
      <c r="K152" s="48" t="str">
        <f>IF(Expenses!$G152&gt;0,IF(Expenses!$F152="Each Month",Expenses!$G152,IF(ISNUMBER(FIND(LEFT(K$2,3),Expenses!$F152)),Expenses!$G152,"")))</f>
        <v/>
      </c>
      <c r="L152" s="48" t="str">
        <f>IF(Expenses!$G152&gt;0,IF(Expenses!$F152="Each Month",Expenses!$G152,IF(ISNUMBER(FIND(LEFT(L$2,3),Expenses!$F152)),Expenses!$G152,"")))</f>
        <v/>
      </c>
      <c r="M152" s="48" t="str">
        <f>IF(Expenses!$G152&gt;0,IF(Expenses!$F152="Each Month",Expenses!$G152,IF(ISNUMBER(FIND(LEFT(M$2,3),Expenses!$F152)),Expenses!$G152,"")))</f>
        <v/>
      </c>
      <c r="N152" s="48" t="str">
        <f>IF(Expenses!$G152&gt;0,IF(Expenses!$F152="Each Month",Expenses!$G152,IF(ISNUMBER(FIND(LEFT(N$2,3),Expenses!$F152)),Expenses!$G152,"")))</f>
        <v/>
      </c>
      <c r="O152" s="57" t="str">
        <f>Expenses!C152</f>
        <v>Rental Property 2</v>
      </c>
    </row>
    <row r="153" spans="2:15" ht="16.5" customHeight="1" x14ac:dyDescent="0.25">
      <c r="B153" s="49" t="str">
        <f>Expenses!B153</f>
        <v>Cash Injection/Savings</v>
      </c>
      <c r="C153" s="50" t="str">
        <f>IF(Expenses!$G153&gt;0,IF(Expenses!$F153="Each Month",Expenses!$G153,IF(ISNUMBER(FIND(LEFT(C$2,3),Expenses!$F153)),Expenses!$G153,"")))</f>
        <v/>
      </c>
      <c r="D153" s="50" t="str">
        <f>IF(Expenses!$G153&gt;0,IF(Expenses!$F153="Each Month",Expenses!$G153,IF(ISNUMBER(FIND(LEFT(D$2,3),Expenses!$F153)),Expenses!$G153,"")))</f>
        <v/>
      </c>
      <c r="E153" s="50" t="str">
        <f>IF(Expenses!$G153&gt;0,IF(Expenses!$F153="Each Month",Expenses!$G153,IF(ISNUMBER(FIND(LEFT(E$2,3),Expenses!$F153)),Expenses!$G153,"")))</f>
        <v/>
      </c>
      <c r="F153" s="48" t="str">
        <f>IF(Expenses!$G153&gt;0,IF(Expenses!$F153="Each Month",Expenses!$G153,IF(ISNUMBER(FIND(LEFT(F$2,3),Expenses!$F153)),Expenses!$G153,"")))</f>
        <v/>
      </c>
      <c r="G153" s="48" t="str">
        <f>IF(Expenses!$G153&gt;0,IF(Expenses!$F153="Each Month",Expenses!$G153,IF(ISNUMBER(FIND(LEFT(G$2,3),Expenses!$F153)),Expenses!$G153,"")))</f>
        <v/>
      </c>
      <c r="H153" s="48" t="str">
        <f>IF(Expenses!$G153&gt;0,IF(Expenses!$F153="Each Month",Expenses!$G153,IF(ISNUMBER(FIND(LEFT(H$2,3),Expenses!$F153)),Expenses!$G153,"")))</f>
        <v/>
      </c>
      <c r="I153" s="48" t="str">
        <f>IF(Expenses!$G153&gt;0,IF(Expenses!$F153="Each Month",Expenses!$G153,IF(ISNUMBER(FIND(LEFT(I$2,3),Expenses!$F153)),Expenses!$G153,"")))</f>
        <v/>
      </c>
      <c r="J153" s="48" t="str">
        <f>IF(Expenses!$G153&gt;0,IF(Expenses!$F153="Each Month",Expenses!$G153,IF(ISNUMBER(FIND(LEFT(J$2,3),Expenses!$F153)),Expenses!$G153,"")))</f>
        <v/>
      </c>
      <c r="K153" s="48" t="str">
        <f>IF(Expenses!$G153&gt;0,IF(Expenses!$F153="Each Month",Expenses!$G153,IF(ISNUMBER(FIND(LEFT(K$2,3),Expenses!$F153)),Expenses!$G153,"")))</f>
        <v/>
      </c>
      <c r="L153" s="48" t="str">
        <f>IF(Expenses!$G153&gt;0,IF(Expenses!$F153="Each Month",Expenses!$G153,IF(ISNUMBER(FIND(LEFT(L$2,3),Expenses!$F153)),Expenses!$G153,"")))</f>
        <v/>
      </c>
      <c r="M153" s="48" t="str">
        <f>IF(Expenses!$G153&gt;0,IF(Expenses!$F153="Each Month",Expenses!$G153,IF(ISNUMBER(FIND(LEFT(M$2,3),Expenses!$F153)),Expenses!$G153,"")))</f>
        <v/>
      </c>
      <c r="N153" s="48" t="str">
        <f>IF(Expenses!$G153&gt;0,IF(Expenses!$F153="Each Month",Expenses!$G153,IF(ISNUMBER(FIND(LEFT(N$2,3),Expenses!$F153)),Expenses!$G153,"")))</f>
        <v/>
      </c>
      <c r="O153" s="57" t="str">
        <f>Expenses!C153</f>
        <v>Emergency &amp; Opportunities</v>
      </c>
    </row>
    <row r="154" spans="2:15" ht="16.5" customHeight="1" x14ac:dyDescent="0.25">
      <c r="B154" s="49">
        <f>Expenses!B154</f>
        <v>0</v>
      </c>
      <c r="C154" s="50" t="str">
        <f>IF(Expenses!$G154&gt;0,IF(Expenses!$F154="Each Month",Expenses!$G154,IF(ISNUMBER(FIND(LEFT(C$2,3),Expenses!$F154)),Expenses!$G154,"")))</f>
        <v/>
      </c>
      <c r="D154" s="50" t="str">
        <f>IF(Expenses!$G154&gt;0,IF(Expenses!$F154="Each Month",Expenses!$G154,IF(ISNUMBER(FIND(LEFT(D$2,3),Expenses!$F154)),Expenses!$G154,"")))</f>
        <v/>
      </c>
      <c r="E154" s="50" t="str">
        <f>IF(Expenses!$G154&gt;0,IF(Expenses!$F154="Each Month",Expenses!$G154,IF(ISNUMBER(FIND(LEFT(E$2,3),Expenses!$F154)),Expenses!$G154,"")))</f>
        <v/>
      </c>
      <c r="F154" s="48" t="str">
        <f>IF(Expenses!$G154&gt;0,IF(Expenses!$F154="Each Month",Expenses!$G154,IF(ISNUMBER(FIND(LEFT(F$2,3),Expenses!$F154)),Expenses!$G154,"")))</f>
        <v/>
      </c>
      <c r="G154" s="48" t="str">
        <f>IF(Expenses!$G154&gt;0,IF(Expenses!$F154="Each Month",Expenses!$G154,IF(ISNUMBER(FIND(LEFT(G$2,3),Expenses!$F154)),Expenses!$G154,"")))</f>
        <v/>
      </c>
      <c r="H154" s="48" t="str">
        <f>IF(Expenses!$G154&gt;0,IF(Expenses!$F154="Each Month",Expenses!$G154,IF(ISNUMBER(FIND(LEFT(H$2,3),Expenses!$F154)),Expenses!$G154,"")))</f>
        <v/>
      </c>
      <c r="I154" s="48" t="str">
        <f>IF(Expenses!$G154&gt;0,IF(Expenses!$F154="Each Month",Expenses!$G154,IF(ISNUMBER(FIND(LEFT(I$2,3),Expenses!$F154)),Expenses!$G154,"")))</f>
        <v/>
      </c>
      <c r="J154" s="48" t="str">
        <f>IF(Expenses!$G154&gt;0,IF(Expenses!$F154="Each Month",Expenses!$G154,IF(ISNUMBER(FIND(LEFT(J$2,3),Expenses!$F154)),Expenses!$G154,"")))</f>
        <v/>
      </c>
      <c r="K154" s="48" t="str">
        <f>IF(Expenses!$G154&gt;0,IF(Expenses!$F154="Each Month",Expenses!$G154,IF(ISNUMBER(FIND(LEFT(K$2,3),Expenses!$F154)),Expenses!$G154,"")))</f>
        <v/>
      </c>
      <c r="L154" s="48" t="str">
        <f>IF(Expenses!$G154&gt;0,IF(Expenses!$F154="Each Month",Expenses!$G154,IF(ISNUMBER(FIND(LEFT(L$2,3),Expenses!$F154)),Expenses!$G154,"")))</f>
        <v/>
      </c>
      <c r="M154" s="48" t="str">
        <f>IF(Expenses!$G154&gt;0,IF(Expenses!$F154="Each Month",Expenses!$G154,IF(ISNUMBER(FIND(LEFT(M$2,3),Expenses!$F154)),Expenses!$G154,"")))</f>
        <v/>
      </c>
      <c r="N154" s="48" t="str">
        <f>IF(Expenses!$G154&gt;0,IF(Expenses!$F154="Each Month",Expenses!$G154,IF(ISNUMBER(FIND(LEFT(N$2,3),Expenses!$F154)),Expenses!$G154,"")))</f>
        <v/>
      </c>
      <c r="O154" s="57">
        <f>Expenses!C154</f>
        <v>0</v>
      </c>
    </row>
    <row r="155" spans="2:15" ht="16.5" customHeight="1" x14ac:dyDescent="0.25">
      <c r="B155" s="49">
        <f>Expenses!B155</f>
        <v>0</v>
      </c>
      <c r="C155" s="50" t="str">
        <f>IF(Expenses!$G155&gt;0,IF(Expenses!$F155="Each Month",Expenses!$G155,IF(ISNUMBER(FIND(LEFT(C$2,3),Expenses!$F155)),Expenses!$G155,"")))</f>
        <v/>
      </c>
      <c r="D155" s="50" t="str">
        <f>IF(Expenses!$G155&gt;0,IF(Expenses!$F155="Each Month",Expenses!$G155,IF(ISNUMBER(FIND(LEFT(D$2,3),Expenses!$F155)),Expenses!$G155,"")))</f>
        <v/>
      </c>
      <c r="E155" s="50" t="str">
        <f>IF(Expenses!$G155&gt;0,IF(Expenses!$F155="Each Month",Expenses!$G155,IF(ISNUMBER(FIND(LEFT(E$2,3),Expenses!$F155)),Expenses!$G155,"")))</f>
        <v/>
      </c>
      <c r="F155" s="48" t="str">
        <f>IF(Expenses!$G155&gt;0,IF(Expenses!$F155="Each Month",Expenses!$G155,IF(ISNUMBER(FIND(LEFT(F$2,3),Expenses!$F155)),Expenses!$G155,"")))</f>
        <v/>
      </c>
      <c r="G155" s="48" t="str">
        <f>IF(Expenses!$G155&gt;0,IF(Expenses!$F155="Each Month",Expenses!$G155,IF(ISNUMBER(FIND(LEFT(G$2,3),Expenses!$F155)),Expenses!$G155,"")))</f>
        <v/>
      </c>
      <c r="H155" s="48" t="str">
        <f>IF(Expenses!$G155&gt;0,IF(Expenses!$F155="Each Month",Expenses!$G155,IF(ISNUMBER(FIND(LEFT(H$2,3),Expenses!$F155)),Expenses!$G155,"")))</f>
        <v/>
      </c>
      <c r="I155" s="48" t="str">
        <f>IF(Expenses!$G155&gt;0,IF(Expenses!$F155="Each Month",Expenses!$G155,IF(ISNUMBER(FIND(LEFT(I$2,3),Expenses!$F155)),Expenses!$G155,"")))</f>
        <v/>
      </c>
      <c r="J155" s="48" t="str">
        <f>IF(Expenses!$G155&gt;0,IF(Expenses!$F155="Each Month",Expenses!$G155,IF(ISNUMBER(FIND(LEFT(J$2,3),Expenses!$F155)),Expenses!$G155,"")))</f>
        <v/>
      </c>
      <c r="K155" s="48" t="str">
        <f>IF(Expenses!$G155&gt;0,IF(Expenses!$F155="Each Month",Expenses!$G155,IF(ISNUMBER(FIND(LEFT(K$2,3),Expenses!$F155)),Expenses!$G155,"")))</f>
        <v/>
      </c>
      <c r="L155" s="48" t="str">
        <f>IF(Expenses!$G155&gt;0,IF(Expenses!$F155="Each Month",Expenses!$G155,IF(ISNUMBER(FIND(LEFT(L$2,3),Expenses!$F155)),Expenses!$G155,"")))</f>
        <v/>
      </c>
      <c r="M155" s="48" t="str">
        <f>IF(Expenses!$G155&gt;0,IF(Expenses!$F155="Each Month",Expenses!$G155,IF(ISNUMBER(FIND(LEFT(M$2,3),Expenses!$F155)),Expenses!$G155,"")))</f>
        <v/>
      </c>
      <c r="N155" s="48" t="str">
        <f>IF(Expenses!$G155&gt;0,IF(Expenses!$F155="Each Month",Expenses!$G155,IF(ISNUMBER(FIND(LEFT(N$2,3),Expenses!$F155)),Expenses!$G155,"")))</f>
        <v/>
      </c>
      <c r="O155" s="57">
        <f>Expenses!C155</f>
        <v>0</v>
      </c>
    </row>
    <row r="156" spans="2:15" ht="16.5" customHeight="1" x14ac:dyDescent="0.25">
      <c r="B156" s="49">
        <f>Expenses!B156</f>
        <v>0</v>
      </c>
      <c r="C156" s="50" t="str">
        <f>IF(Expenses!$G156&gt;0,IF(Expenses!$F156="Each Month",Expenses!$G156,IF(ISNUMBER(FIND(LEFT(C$2,3),Expenses!$F156)),Expenses!$G156,"")))</f>
        <v/>
      </c>
      <c r="D156" s="50" t="str">
        <f>IF(Expenses!$G156&gt;0,IF(Expenses!$F156="Each Month",Expenses!$G156,IF(ISNUMBER(FIND(LEFT(D$2,3),Expenses!$F156)),Expenses!$G156,"")))</f>
        <v/>
      </c>
      <c r="E156" s="50" t="str">
        <f>IF(Expenses!$G156&gt;0,IF(Expenses!$F156="Each Month",Expenses!$G156,IF(ISNUMBER(FIND(LEFT(E$2,3),Expenses!$F156)),Expenses!$G156,"")))</f>
        <v/>
      </c>
      <c r="F156" s="48" t="str">
        <f>IF(Expenses!$G156&gt;0,IF(Expenses!$F156="Each Month",Expenses!$G156,IF(ISNUMBER(FIND(LEFT(F$2,3),Expenses!$F156)),Expenses!$G156,"")))</f>
        <v/>
      </c>
      <c r="G156" s="48" t="str">
        <f>IF(Expenses!$G156&gt;0,IF(Expenses!$F156="Each Month",Expenses!$G156,IF(ISNUMBER(FIND(LEFT(G$2,3),Expenses!$F156)),Expenses!$G156,"")))</f>
        <v/>
      </c>
      <c r="H156" s="48" t="str">
        <f>IF(Expenses!$G156&gt;0,IF(Expenses!$F156="Each Month",Expenses!$G156,IF(ISNUMBER(FIND(LEFT(H$2,3),Expenses!$F156)),Expenses!$G156,"")))</f>
        <v/>
      </c>
      <c r="I156" s="48" t="str">
        <f>IF(Expenses!$G156&gt;0,IF(Expenses!$F156="Each Month",Expenses!$G156,IF(ISNUMBER(FIND(LEFT(I$2,3),Expenses!$F156)),Expenses!$G156,"")))</f>
        <v/>
      </c>
      <c r="J156" s="48" t="str">
        <f>IF(Expenses!$G156&gt;0,IF(Expenses!$F156="Each Month",Expenses!$G156,IF(ISNUMBER(FIND(LEFT(J$2,3),Expenses!$F156)),Expenses!$G156,"")))</f>
        <v/>
      </c>
      <c r="K156" s="48" t="str">
        <f>IF(Expenses!$G156&gt;0,IF(Expenses!$F156="Each Month",Expenses!$G156,IF(ISNUMBER(FIND(LEFT(K$2,3),Expenses!$F156)),Expenses!$G156,"")))</f>
        <v/>
      </c>
      <c r="L156" s="48" t="str">
        <f>IF(Expenses!$G156&gt;0,IF(Expenses!$F156="Each Month",Expenses!$G156,IF(ISNUMBER(FIND(LEFT(L$2,3),Expenses!$F156)),Expenses!$G156,"")))</f>
        <v/>
      </c>
      <c r="M156" s="48" t="str">
        <f>IF(Expenses!$G156&gt;0,IF(Expenses!$F156="Each Month",Expenses!$G156,IF(ISNUMBER(FIND(LEFT(M$2,3),Expenses!$F156)),Expenses!$G156,"")))</f>
        <v/>
      </c>
      <c r="N156" s="48" t="str">
        <f>IF(Expenses!$G156&gt;0,IF(Expenses!$F156="Each Month",Expenses!$G156,IF(ISNUMBER(FIND(LEFT(N$2,3),Expenses!$F156)),Expenses!$G156,"")))</f>
        <v/>
      </c>
      <c r="O156" s="57">
        <f>Expenses!C156</f>
        <v>0</v>
      </c>
    </row>
    <row r="157" spans="2:15" ht="16.5" customHeight="1" x14ac:dyDescent="0.25">
      <c r="B157" s="49">
        <f>Expenses!B157</f>
        <v>0</v>
      </c>
      <c r="C157" s="50" t="str">
        <f>IF(Expenses!$G157&gt;0,IF(Expenses!$F157="Each Month",Expenses!$G157,IF(ISNUMBER(FIND(LEFT(C$2,3),Expenses!$F157)),Expenses!$G157,"")))</f>
        <v/>
      </c>
      <c r="D157" s="50" t="str">
        <f>IF(Expenses!$G157&gt;0,IF(Expenses!$F157="Each Month",Expenses!$G157,IF(ISNUMBER(FIND(LEFT(D$2,3),Expenses!$F157)),Expenses!$G157,"")))</f>
        <v/>
      </c>
      <c r="E157" s="50" t="str">
        <f>IF(Expenses!$G157&gt;0,IF(Expenses!$F157="Each Month",Expenses!$G157,IF(ISNUMBER(FIND(LEFT(E$2,3),Expenses!$F157)),Expenses!$G157,"")))</f>
        <v/>
      </c>
      <c r="F157" s="48" t="str">
        <f>IF(Expenses!$G157&gt;0,IF(Expenses!$F157="Each Month",Expenses!$G157,IF(ISNUMBER(FIND(LEFT(F$2,3),Expenses!$F157)),Expenses!$G157,"")))</f>
        <v/>
      </c>
      <c r="G157" s="48" t="str">
        <f>IF(Expenses!$G157&gt;0,IF(Expenses!$F157="Each Month",Expenses!$G157,IF(ISNUMBER(FIND(LEFT(G$2,3),Expenses!$F157)),Expenses!$G157,"")))</f>
        <v/>
      </c>
      <c r="H157" s="48" t="str">
        <f>IF(Expenses!$G157&gt;0,IF(Expenses!$F157="Each Month",Expenses!$G157,IF(ISNUMBER(FIND(LEFT(H$2,3),Expenses!$F157)),Expenses!$G157,"")))</f>
        <v/>
      </c>
      <c r="I157" s="48" t="str">
        <f>IF(Expenses!$G157&gt;0,IF(Expenses!$F157="Each Month",Expenses!$G157,IF(ISNUMBER(FIND(LEFT(I$2,3),Expenses!$F157)),Expenses!$G157,"")))</f>
        <v/>
      </c>
      <c r="J157" s="48" t="str">
        <f>IF(Expenses!$G157&gt;0,IF(Expenses!$F157="Each Month",Expenses!$G157,IF(ISNUMBER(FIND(LEFT(J$2,3),Expenses!$F157)),Expenses!$G157,"")))</f>
        <v/>
      </c>
      <c r="K157" s="48" t="str">
        <f>IF(Expenses!$G157&gt;0,IF(Expenses!$F157="Each Month",Expenses!$G157,IF(ISNUMBER(FIND(LEFT(K$2,3),Expenses!$F157)),Expenses!$G157,"")))</f>
        <v/>
      </c>
      <c r="L157" s="48" t="str">
        <f>IF(Expenses!$G157&gt;0,IF(Expenses!$F157="Each Month",Expenses!$G157,IF(ISNUMBER(FIND(LEFT(L$2,3),Expenses!$F157)),Expenses!$G157,"")))</f>
        <v/>
      </c>
      <c r="M157" s="48" t="str">
        <f>IF(Expenses!$G157&gt;0,IF(Expenses!$F157="Each Month",Expenses!$G157,IF(ISNUMBER(FIND(LEFT(M$2,3),Expenses!$F157)),Expenses!$G157,"")))</f>
        <v/>
      </c>
      <c r="N157" s="48" t="str">
        <f>IF(Expenses!$G157&gt;0,IF(Expenses!$F157="Each Month",Expenses!$G157,IF(ISNUMBER(FIND(LEFT(N$2,3),Expenses!$F157)),Expenses!$G157,"")))</f>
        <v/>
      </c>
      <c r="O157" s="57">
        <f>Expenses!C157</f>
        <v>0</v>
      </c>
    </row>
    <row r="158" spans="2:15" ht="16.5" customHeight="1" x14ac:dyDescent="0.25">
      <c r="B158" s="49">
        <f>Expenses!B158</f>
        <v>0</v>
      </c>
      <c r="C158" s="50" t="str">
        <f>IF(Expenses!$G158&gt;0,IF(Expenses!$F158="Each Month",Expenses!$G158,IF(ISNUMBER(FIND(LEFT(C$2,3),Expenses!$F158)),Expenses!$G158,"")))</f>
        <v/>
      </c>
      <c r="D158" s="50" t="str">
        <f>IF(Expenses!$G158&gt;0,IF(Expenses!$F158="Each Month",Expenses!$G158,IF(ISNUMBER(FIND(LEFT(D$2,3),Expenses!$F158)),Expenses!$G158,"")))</f>
        <v/>
      </c>
      <c r="E158" s="50" t="str">
        <f>IF(Expenses!$G158&gt;0,IF(Expenses!$F158="Each Month",Expenses!$G158,IF(ISNUMBER(FIND(LEFT(E$2,3),Expenses!$F158)),Expenses!$G158,"")))</f>
        <v/>
      </c>
      <c r="F158" s="48" t="str">
        <f>IF(Expenses!$G158&gt;0,IF(Expenses!$F158="Each Month",Expenses!$G158,IF(ISNUMBER(FIND(LEFT(F$2,3),Expenses!$F158)),Expenses!$G158,"")))</f>
        <v/>
      </c>
      <c r="G158" s="48" t="str">
        <f>IF(Expenses!$G158&gt;0,IF(Expenses!$F158="Each Month",Expenses!$G158,IF(ISNUMBER(FIND(LEFT(G$2,3),Expenses!$F158)),Expenses!$G158,"")))</f>
        <v/>
      </c>
      <c r="H158" s="48" t="str">
        <f>IF(Expenses!$G158&gt;0,IF(Expenses!$F158="Each Month",Expenses!$G158,IF(ISNUMBER(FIND(LEFT(H$2,3),Expenses!$F158)),Expenses!$G158,"")))</f>
        <v/>
      </c>
      <c r="I158" s="48" t="str">
        <f>IF(Expenses!$G158&gt;0,IF(Expenses!$F158="Each Month",Expenses!$G158,IF(ISNUMBER(FIND(LEFT(I$2,3),Expenses!$F158)),Expenses!$G158,"")))</f>
        <v/>
      </c>
      <c r="J158" s="48" t="str">
        <f>IF(Expenses!$G158&gt;0,IF(Expenses!$F158="Each Month",Expenses!$G158,IF(ISNUMBER(FIND(LEFT(J$2,3),Expenses!$F158)),Expenses!$G158,"")))</f>
        <v/>
      </c>
      <c r="K158" s="48" t="str">
        <f>IF(Expenses!$G158&gt;0,IF(Expenses!$F158="Each Month",Expenses!$G158,IF(ISNUMBER(FIND(LEFT(K$2,3),Expenses!$F158)),Expenses!$G158,"")))</f>
        <v/>
      </c>
      <c r="L158" s="48" t="str">
        <f>IF(Expenses!$G158&gt;0,IF(Expenses!$F158="Each Month",Expenses!$G158,IF(ISNUMBER(FIND(LEFT(L$2,3),Expenses!$F158)),Expenses!$G158,"")))</f>
        <v/>
      </c>
      <c r="M158" s="48" t="str">
        <f>IF(Expenses!$G158&gt;0,IF(Expenses!$F158="Each Month",Expenses!$G158,IF(ISNUMBER(FIND(LEFT(M$2,3),Expenses!$F158)),Expenses!$G158,"")))</f>
        <v/>
      </c>
      <c r="N158" s="48" t="str">
        <f>IF(Expenses!$G158&gt;0,IF(Expenses!$F158="Each Month",Expenses!$G158,IF(ISNUMBER(FIND(LEFT(N$2,3),Expenses!$F158)),Expenses!$G158,"")))</f>
        <v/>
      </c>
      <c r="O158" s="57">
        <f>Expenses!C158</f>
        <v>0</v>
      </c>
    </row>
    <row r="159" spans="2:15" ht="16.5" customHeight="1" x14ac:dyDescent="0.25">
      <c r="B159" s="49">
        <f>Expenses!B159</f>
        <v>0</v>
      </c>
      <c r="C159" s="50" t="str">
        <f>IF(Expenses!$G159&gt;0,IF(Expenses!$F159="Each Month",Expenses!$G159,IF(ISNUMBER(FIND(LEFT(C$2,3),Expenses!$F159)),Expenses!$G159,"")))</f>
        <v/>
      </c>
      <c r="D159" s="50" t="str">
        <f>IF(Expenses!$G159&gt;0,IF(Expenses!$F159="Each Month",Expenses!$G159,IF(ISNUMBER(FIND(LEFT(D$2,3),Expenses!$F159)),Expenses!$G159,"")))</f>
        <v/>
      </c>
      <c r="E159" s="50" t="str">
        <f>IF(Expenses!$G159&gt;0,IF(Expenses!$F159="Each Month",Expenses!$G159,IF(ISNUMBER(FIND(LEFT(E$2,3),Expenses!$F159)),Expenses!$G159,"")))</f>
        <v/>
      </c>
      <c r="F159" s="48" t="str">
        <f>IF(Expenses!$G159&gt;0,IF(Expenses!$F159="Each Month",Expenses!$G159,IF(ISNUMBER(FIND(LEFT(F$2,3),Expenses!$F159)),Expenses!$G159,"")))</f>
        <v/>
      </c>
      <c r="G159" s="48" t="str">
        <f>IF(Expenses!$G159&gt;0,IF(Expenses!$F159="Each Month",Expenses!$G159,IF(ISNUMBER(FIND(LEFT(G$2,3),Expenses!$F159)),Expenses!$G159,"")))</f>
        <v/>
      </c>
      <c r="H159" s="48" t="str">
        <f>IF(Expenses!$G159&gt;0,IF(Expenses!$F159="Each Month",Expenses!$G159,IF(ISNUMBER(FIND(LEFT(H$2,3),Expenses!$F159)),Expenses!$G159,"")))</f>
        <v/>
      </c>
      <c r="I159" s="48" t="str">
        <f>IF(Expenses!$G159&gt;0,IF(Expenses!$F159="Each Month",Expenses!$G159,IF(ISNUMBER(FIND(LEFT(I$2,3),Expenses!$F159)),Expenses!$G159,"")))</f>
        <v/>
      </c>
      <c r="J159" s="48" t="str">
        <f>IF(Expenses!$G159&gt;0,IF(Expenses!$F159="Each Month",Expenses!$G159,IF(ISNUMBER(FIND(LEFT(J$2,3),Expenses!$F159)),Expenses!$G159,"")))</f>
        <v/>
      </c>
      <c r="K159" s="48" t="str">
        <f>IF(Expenses!$G159&gt;0,IF(Expenses!$F159="Each Month",Expenses!$G159,IF(ISNUMBER(FIND(LEFT(K$2,3),Expenses!$F159)),Expenses!$G159,"")))</f>
        <v/>
      </c>
      <c r="L159" s="48" t="str">
        <f>IF(Expenses!$G159&gt;0,IF(Expenses!$F159="Each Month",Expenses!$G159,IF(ISNUMBER(FIND(LEFT(L$2,3),Expenses!$F159)),Expenses!$G159,"")))</f>
        <v/>
      </c>
      <c r="M159" s="48" t="str">
        <f>IF(Expenses!$G159&gt;0,IF(Expenses!$F159="Each Month",Expenses!$G159,IF(ISNUMBER(FIND(LEFT(M$2,3),Expenses!$F159)),Expenses!$G159,"")))</f>
        <v/>
      </c>
      <c r="N159" s="48" t="str">
        <f>IF(Expenses!$G159&gt;0,IF(Expenses!$F159="Each Month",Expenses!$G159,IF(ISNUMBER(FIND(LEFT(N$2,3),Expenses!$F159)),Expenses!$G159,"")))</f>
        <v/>
      </c>
      <c r="O159" s="57">
        <f>Expenses!C159</f>
        <v>0</v>
      </c>
    </row>
    <row r="160" spans="2:15" ht="16.5" customHeight="1" x14ac:dyDescent="0.25">
      <c r="B160" s="49">
        <f>Expenses!B160</f>
        <v>0</v>
      </c>
      <c r="C160" s="50" t="str">
        <f>IF(Expenses!$G160&gt;0,IF(Expenses!$F160="Each Month",Expenses!$G160,IF(ISNUMBER(FIND(LEFT(C$2,3),Expenses!$F160)),Expenses!$G160,"")))</f>
        <v/>
      </c>
      <c r="D160" s="50" t="str">
        <f>IF(Expenses!$G160&gt;0,IF(Expenses!$F160="Each Month",Expenses!$G160,IF(ISNUMBER(FIND(LEFT(D$2,3),Expenses!$F160)),Expenses!$G160,"")))</f>
        <v/>
      </c>
      <c r="E160" s="50" t="str">
        <f>IF(Expenses!$G160&gt;0,IF(Expenses!$F160="Each Month",Expenses!$G160,IF(ISNUMBER(FIND(LEFT(E$2,3),Expenses!$F160)),Expenses!$G160,"")))</f>
        <v/>
      </c>
      <c r="F160" s="48" t="str">
        <f>IF(Expenses!$G160&gt;0,IF(Expenses!$F160="Each Month",Expenses!$G160,IF(ISNUMBER(FIND(LEFT(F$2,3),Expenses!$F160)),Expenses!$G160,"")))</f>
        <v/>
      </c>
      <c r="G160" s="48" t="str">
        <f>IF(Expenses!$G160&gt;0,IF(Expenses!$F160="Each Month",Expenses!$G160,IF(ISNUMBER(FIND(LEFT(G$2,3),Expenses!$F160)),Expenses!$G160,"")))</f>
        <v/>
      </c>
      <c r="H160" s="48" t="str">
        <f>IF(Expenses!$G160&gt;0,IF(Expenses!$F160="Each Month",Expenses!$G160,IF(ISNUMBER(FIND(LEFT(H$2,3),Expenses!$F160)),Expenses!$G160,"")))</f>
        <v/>
      </c>
      <c r="I160" s="48" t="str">
        <f>IF(Expenses!$G160&gt;0,IF(Expenses!$F160="Each Month",Expenses!$G160,IF(ISNUMBER(FIND(LEFT(I$2,3),Expenses!$F160)),Expenses!$G160,"")))</f>
        <v/>
      </c>
      <c r="J160" s="48" t="str">
        <f>IF(Expenses!$G160&gt;0,IF(Expenses!$F160="Each Month",Expenses!$G160,IF(ISNUMBER(FIND(LEFT(J$2,3),Expenses!$F160)),Expenses!$G160,"")))</f>
        <v/>
      </c>
      <c r="K160" s="48" t="str">
        <f>IF(Expenses!$G160&gt;0,IF(Expenses!$F160="Each Month",Expenses!$G160,IF(ISNUMBER(FIND(LEFT(K$2,3),Expenses!$F160)),Expenses!$G160,"")))</f>
        <v/>
      </c>
      <c r="L160" s="48" t="str">
        <f>IF(Expenses!$G160&gt;0,IF(Expenses!$F160="Each Month",Expenses!$G160,IF(ISNUMBER(FIND(LEFT(L$2,3),Expenses!$F160)),Expenses!$G160,"")))</f>
        <v/>
      </c>
      <c r="M160" s="48" t="str">
        <f>IF(Expenses!$G160&gt;0,IF(Expenses!$F160="Each Month",Expenses!$G160,IF(ISNUMBER(FIND(LEFT(M$2,3),Expenses!$F160)),Expenses!$G160,"")))</f>
        <v/>
      </c>
      <c r="N160" s="48" t="str">
        <f>IF(Expenses!$G160&gt;0,IF(Expenses!$F160="Each Month",Expenses!$G160,IF(ISNUMBER(FIND(LEFT(N$2,3),Expenses!$F160)),Expenses!$G160,"")))</f>
        <v/>
      </c>
      <c r="O160" s="57">
        <f>Expenses!C160</f>
        <v>0</v>
      </c>
    </row>
    <row r="161" spans="2:15" ht="16.5" customHeight="1" x14ac:dyDescent="0.25">
      <c r="B161" s="49">
        <f>Expenses!B161</f>
        <v>0</v>
      </c>
      <c r="C161" s="50" t="str">
        <f>IF(Expenses!$G161&gt;0,IF(Expenses!$F161="Each Month",Expenses!$G161,IF(ISNUMBER(FIND(LEFT(C$2,3),Expenses!$F161)),Expenses!$G161,"")))</f>
        <v/>
      </c>
      <c r="D161" s="50" t="str">
        <f>IF(Expenses!$G161&gt;0,IF(Expenses!$F161="Each Month",Expenses!$G161,IF(ISNUMBER(FIND(LEFT(D$2,3),Expenses!$F161)),Expenses!$G161,"")))</f>
        <v/>
      </c>
      <c r="E161" s="50" t="str">
        <f>IF(Expenses!$G161&gt;0,IF(Expenses!$F161="Each Month",Expenses!$G161,IF(ISNUMBER(FIND(LEFT(E$2,3),Expenses!$F161)),Expenses!$G161,"")))</f>
        <v/>
      </c>
      <c r="F161" s="48" t="str">
        <f>IF(Expenses!$G161&gt;0,IF(Expenses!$F161="Each Month",Expenses!$G161,IF(ISNUMBER(FIND(LEFT(F$2,3),Expenses!$F161)),Expenses!$G161,"")))</f>
        <v/>
      </c>
      <c r="G161" s="48" t="str">
        <f>IF(Expenses!$G161&gt;0,IF(Expenses!$F161="Each Month",Expenses!$G161,IF(ISNUMBER(FIND(LEFT(G$2,3),Expenses!$F161)),Expenses!$G161,"")))</f>
        <v/>
      </c>
      <c r="H161" s="48" t="str">
        <f>IF(Expenses!$G161&gt;0,IF(Expenses!$F161="Each Month",Expenses!$G161,IF(ISNUMBER(FIND(LEFT(H$2,3),Expenses!$F161)),Expenses!$G161,"")))</f>
        <v/>
      </c>
      <c r="I161" s="48" t="str">
        <f>IF(Expenses!$G161&gt;0,IF(Expenses!$F161="Each Month",Expenses!$G161,IF(ISNUMBER(FIND(LEFT(I$2,3),Expenses!$F161)),Expenses!$G161,"")))</f>
        <v/>
      </c>
      <c r="J161" s="48" t="str">
        <f>IF(Expenses!$G161&gt;0,IF(Expenses!$F161="Each Month",Expenses!$G161,IF(ISNUMBER(FIND(LEFT(J$2,3),Expenses!$F161)),Expenses!$G161,"")))</f>
        <v/>
      </c>
      <c r="K161" s="48" t="str">
        <f>IF(Expenses!$G161&gt;0,IF(Expenses!$F161="Each Month",Expenses!$G161,IF(ISNUMBER(FIND(LEFT(K$2,3),Expenses!$F161)),Expenses!$G161,"")))</f>
        <v/>
      </c>
      <c r="L161" s="48" t="str">
        <f>IF(Expenses!$G161&gt;0,IF(Expenses!$F161="Each Month",Expenses!$G161,IF(ISNUMBER(FIND(LEFT(L$2,3),Expenses!$F161)),Expenses!$G161,"")))</f>
        <v/>
      </c>
      <c r="M161" s="48" t="str">
        <f>IF(Expenses!$G161&gt;0,IF(Expenses!$F161="Each Month",Expenses!$G161,IF(ISNUMBER(FIND(LEFT(M$2,3),Expenses!$F161)),Expenses!$G161,"")))</f>
        <v/>
      </c>
      <c r="N161" s="48" t="str">
        <f>IF(Expenses!$G161&gt;0,IF(Expenses!$F161="Each Month",Expenses!$G161,IF(ISNUMBER(FIND(LEFT(N$2,3),Expenses!$F161)),Expenses!$G161,"")))</f>
        <v/>
      </c>
      <c r="O161" s="57">
        <f>Expenses!C161</f>
        <v>0</v>
      </c>
    </row>
    <row r="162" spans="2:15" ht="16.5" customHeight="1" x14ac:dyDescent="0.25">
      <c r="B162" s="49">
        <f>Expenses!B162</f>
        <v>0</v>
      </c>
      <c r="C162" s="50" t="str">
        <f>IF(Expenses!$G162&gt;0,IF(Expenses!$F162="Each Month",Expenses!$G162,IF(ISNUMBER(FIND(LEFT(C$2,3),Expenses!$F162)),Expenses!$G162,"")))</f>
        <v/>
      </c>
      <c r="D162" s="50" t="str">
        <f>IF(Expenses!$G162&gt;0,IF(Expenses!$F162="Each Month",Expenses!$G162,IF(ISNUMBER(FIND(LEFT(D$2,3),Expenses!$F162)),Expenses!$G162,"")))</f>
        <v/>
      </c>
      <c r="E162" s="50" t="str">
        <f>IF(Expenses!$G162&gt;0,IF(Expenses!$F162="Each Month",Expenses!$G162,IF(ISNUMBER(FIND(LEFT(E$2,3),Expenses!$F162)),Expenses!$G162,"")))</f>
        <v/>
      </c>
      <c r="F162" s="48" t="str">
        <f>IF(Expenses!$G162&gt;0,IF(Expenses!$F162="Each Month",Expenses!$G162,IF(ISNUMBER(FIND(LEFT(F$2,3),Expenses!$F162)),Expenses!$G162,"")))</f>
        <v/>
      </c>
      <c r="G162" s="48" t="str">
        <f>IF(Expenses!$G162&gt;0,IF(Expenses!$F162="Each Month",Expenses!$G162,IF(ISNUMBER(FIND(LEFT(G$2,3),Expenses!$F162)),Expenses!$G162,"")))</f>
        <v/>
      </c>
      <c r="H162" s="48" t="str">
        <f>IF(Expenses!$G162&gt;0,IF(Expenses!$F162="Each Month",Expenses!$G162,IF(ISNUMBER(FIND(LEFT(H$2,3),Expenses!$F162)),Expenses!$G162,"")))</f>
        <v/>
      </c>
      <c r="I162" s="48" t="str">
        <f>IF(Expenses!$G162&gt;0,IF(Expenses!$F162="Each Month",Expenses!$G162,IF(ISNUMBER(FIND(LEFT(I$2,3),Expenses!$F162)),Expenses!$G162,"")))</f>
        <v/>
      </c>
      <c r="J162" s="48" t="str">
        <f>IF(Expenses!$G162&gt;0,IF(Expenses!$F162="Each Month",Expenses!$G162,IF(ISNUMBER(FIND(LEFT(J$2,3),Expenses!$F162)),Expenses!$G162,"")))</f>
        <v/>
      </c>
      <c r="K162" s="48" t="str">
        <f>IF(Expenses!$G162&gt;0,IF(Expenses!$F162="Each Month",Expenses!$G162,IF(ISNUMBER(FIND(LEFT(K$2,3),Expenses!$F162)),Expenses!$G162,"")))</f>
        <v/>
      </c>
      <c r="L162" s="48" t="str">
        <f>IF(Expenses!$G162&gt;0,IF(Expenses!$F162="Each Month",Expenses!$G162,IF(ISNUMBER(FIND(LEFT(L$2,3),Expenses!$F162)),Expenses!$G162,"")))</f>
        <v/>
      </c>
      <c r="M162" s="48" t="str">
        <f>IF(Expenses!$G162&gt;0,IF(Expenses!$F162="Each Month",Expenses!$G162,IF(ISNUMBER(FIND(LEFT(M$2,3),Expenses!$F162)),Expenses!$G162,"")))</f>
        <v/>
      </c>
      <c r="N162" s="48" t="str">
        <f>IF(Expenses!$G162&gt;0,IF(Expenses!$F162="Each Month",Expenses!$G162,IF(ISNUMBER(FIND(LEFT(N$2,3),Expenses!$F162)),Expenses!$G162,"")))</f>
        <v/>
      </c>
      <c r="O162" s="57">
        <f>Expenses!C162</f>
        <v>0</v>
      </c>
    </row>
    <row r="163" spans="2:15" ht="16.5" customHeight="1" x14ac:dyDescent="0.25">
      <c r="B163" s="49">
        <f>Expenses!B163</f>
        <v>0</v>
      </c>
      <c r="C163" s="50" t="str">
        <f>IF(Expenses!$G163&gt;0,IF(Expenses!$F163="Each Month",Expenses!$G163,IF(ISNUMBER(FIND(LEFT(C$2,3),Expenses!$F163)),Expenses!$G163,"")))</f>
        <v/>
      </c>
      <c r="D163" s="50" t="str">
        <f>IF(Expenses!$G163&gt;0,IF(Expenses!$F163="Each Month",Expenses!$G163,IF(ISNUMBER(FIND(LEFT(D$2,3),Expenses!$F163)),Expenses!$G163,"")))</f>
        <v/>
      </c>
      <c r="E163" s="50" t="str">
        <f>IF(Expenses!$G163&gt;0,IF(Expenses!$F163="Each Month",Expenses!$G163,IF(ISNUMBER(FIND(LEFT(E$2,3),Expenses!$F163)),Expenses!$G163,"")))</f>
        <v/>
      </c>
      <c r="F163" s="48" t="str">
        <f>IF(Expenses!$G163&gt;0,IF(Expenses!$F163="Each Month",Expenses!$G163,IF(ISNUMBER(FIND(LEFT(F$2,3),Expenses!$F163)),Expenses!$G163,"")))</f>
        <v/>
      </c>
      <c r="G163" s="48" t="str">
        <f>IF(Expenses!$G163&gt;0,IF(Expenses!$F163="Each Month",Expenses!$G163,IF(ISNUMBER(FIND(LEFT(G$2,3),Expenses!$F163)),Expenses!$G163,"")))</f>
        <v/>
      </c>
      <c r="H163" s="48" t="str">
        <f>IF(Expenses!$G163&gt;0,IF(Expenses!$F163="Each Month",Expenses!$G163,IF(ISNUMBER(FIND(LEFT(H$2,3),Expenses!$F163)),Expenses!$G163,"")))</f>
        <v/>
      </c>
      <c r="I163" s="48" t="str">
        <f>IF(Expenses!$G163&gt;0,IF(Expenses!$F163="Each Month",Expenses!$G163,IF(ISNUMBER(FIND(LEFT(I$2,3),Expenses!$F163)),Expenses!$G163,"")))</f>
        <v/>
      </c>
      <c r="J163" s="48" t="str">
        <f>IF(Expenses!$G163&gt;0,IF(Expenses!$F163="Each Month",Expenses!$G163,IF(ISNUMBER(FIND(LEFT(J$2,3),Expenses!$F163)),Expenses!$G163,"")))</f>
        <v/>
      </c>
      <c r="K163" s="48" t="str">
        <f>IF(Expenses!$G163&gt;0,IF(Expenses!$F163="Each Month",Expenses!$G163,IF(ISNUMBER(FIND(LEFT(K$2,3),Expenses!$F163)),Expenses!$G163,"")))</f>
        <v/>
      </c>
      <c r="L163" s="48" t="str">
        <f>IF(Expenses!$G163&gt;0,IF(Expenses!$F163="Each Month",Expenses!$G163,IF(ISNUMBER(FIND(LEFT(L$2,3),Expenses!$F163)),Expenses!$G163,"")))</f>
        <v/>
      </c>
      <c r="M163" s="48" t="str">
        <f>IF(Expenses!$G163&gt;0,IF(Expenses!$F163="Each Month",Expenses!$G163,IF(ISNUMBER(FIND(LEFT(M$2,3),Expenses!$F163)),Expenses!$G163,"")))</f>
        <v/>
      </c>
      <c r="N163" s="48" t="str">
        <f>IF(Expenses!$G163&gt;0,IF(Expenses!$F163="Each Month",Expenses!$G163,IF(ISNUMBER(FIND(LEFT(N$2,3),Expenses!$F163)),Expenses!$G163,"")))</f>
        <v/>
      </c>
      <c r="O163" s="57">
        <f>Expenses!C163</f>
        <v>0</v>
      </c>
    </row>
    <row r="164" spans="2:15" ht="16.5" customHeight="1" x14ac:dyDescent="0.25">
      <c r="B164" s="49">
        <f>Expenses!B164</f>
        <v>0</v>
      </c>
      <c r="C164" s="50" t="str">
        <f>IF(Expenses!$G164&gt;0,IF(Expenses!$F164="Each Month",Expenses!$G164,IF(ISNUMBER(FIND(LEFT(C$2,3),Expenses!$F164)),Expenses!$G164,"")))</f>
        <v/>
      </c>
      <c r="D164" s="50" t="str">
        <f>IF(Expenses!$G164&gt;0,IF(Expenses!$F164="Each Month",Expenses!$G164,IF(ISNUMBER(FIND(LEFT(D$2,3),Expenses!$F164)),Expenses!$G164,"")))</f>
        <v/>
      </c>
      <c r="E164" s="50" t="str">
        <f>IF(Expenses!$G164&gt;0,IF(Expenses!$F164="Each Month",Expenses!$G164,IF(ISNUMBER(FIND(LEFT(E$2,3),Expenses!$F164)),Expenses!$G164,"")))</f>
        <v/>
      </c>
      <c r="F164" s="48" t="str">
        <f>IF(Expenses!$G164&gt;0,IF(Expenses!$F164="Each Month",Expenses!$G164,IF(ISNUMBER(FIND(LEFT(F$2,3),Expenses!$F164)),Expenses!$G164,"")))</f>
        <v/>
      </c>
      <c r="G164" s="48" t="str">
        <f>IF(Expenses!$G164&gt;0,IF(Expenses!$F164="Each Month",Expenses!$G164,IF(ISNUMBER(FIND(LEFT(G$2,3),Expenses!$F164)),Expenses!$G164,"")))</f>
        <v/>
      </c>
      <c r="H164" s="48" t="str">
        <f>IF(Expenses!$G164&gt;0,IF(Expenses!$F164="Each Month",Expenses!$G164,IF(ISNUMBER(FIND(LEFT(H$2,3),Expenses!$F164)),Expenses!$G164,"")))</f>
        <v/>
      </c>
      <c r="I164" s="48" t="str">
        <f>IF(Expenses!$G164&gt;0,IF(Expenses!$F164="Each Month",Expenses!$G164,IF(ISNUMBER(FIND(LEFT(I$2,3),Expenses!$F164)),Expenses!$G164,"")))</f>
        <v/>
      </c>
      <c r="J164" s="48" t="str">
        <f>IF(Expenses!$G164&gt;0,IF(Expenses!$F164="Each Month",Expenses!$G164,IF(ISNUMBER(FIND(LEFT(J$2,3),Expenses!$F164)),Expenses!$G164,"")))</f>
        <v/>
      </c>
      <c r="K164" s="48" t="str">
        <f>IF(Expenses!$G164&gt;0,IF(Expenses!$F164="Each Month",Expenses!$G164,IF(ISNUMBER(FIND(LEFT(K$2,3),Expenses!$F164)),Expenses!$G164,"")))</f>
        <v/>
      </c>
      <c r="L164" s="48" t="str">
        <f>IF(Expenses!$G164&gt;0,IF(Expenses!$F164="Each Month",Expenses!$G164,IF(ISNUMBER(FIND(LEFT(L$2,3),Expenses!$F164)),Expenses!$G164,"")))</f>
        <v/>
      </c>
      <c r="M164" s="48" t="str">
        <f>IF(Expenses!$G164&gt;0,IF(Expenses!$F164="Each Month",Expenses!$G164,IF(ISNUMBER(FIND(LEFT(M$2,3),Expenses!$F164)),Expenses!$G164,"")))</f>
        <v/>
      </c>
      <c r="N164" s="48" t="str">
        <f>IF(Expenses!$G164&gt;0,IF(Expenses!$F164="Each Month",Expenses!$G164,IF(ISNUMBER(FIND(LEFT(N$2,3),Expenses!$F164)),Expenses!$G164,"")))</f>
        <v/>
      </c>
      <c r="O164" s="57">
        <f>Expenses!C164</f>
        <v>0</v>
      </c>
    </row>
    <row r="165" spans="2:15" ht="16.5" customHeight="1" x14ac:dyDescent="0.25">
      <c r="B165" s="49">
        <f>Expenses!B165</f>
        <v>0</v>
      </c>
      <c r="C165" s="50" t="str">
        <f>IF(Expenses!$G165&gt;0,IF(Expenses!$F165="Each Month",Expenses!$G165,IF(ISNUMBER(FIND(LEFT(C$2,3),Expenses!$F165)),Expenses!$G165,"")))</f>
        <v/>
      </c>
      <c r="D165" s="50" t="str">
        <f>IF(Expenses!$G165&gt;0,IF(Expenses!$F165="Each Month",Expenses!$G165,IF(ISNUMBER(FIND(LEFT(D$2,3),Expenses!$F165)),Expenses!$G165,"")))</f>
        <v/>
      </c>
      <c r="E165" s="50" t="str">
        <f>IF(Expenses!$G165&gt;0,IF(Expenses!$F165="Each Month",Expenses!$G165,IF(ISNUMBER(FIND(LEFT(E$2,3),Expenses!$F165)),Expenses!$G165,"")))</f>
        <v/>
      </c>
      <c r="F165" s="48" t="str">
        <f>IF(Expenses!$G165&gt;0,IF(Expenses!$F165="Each Month",Expenses!$G165,IF(ISNUMBER(FIND(LEFT(F$2,3),Expenses!$F165)),Expenses!$G165,"")))</f>
        <v/>
      </c>
      <c r="G165" s="48" t="str">
        <f>IF(Expenses!$G165&gt;0,IF(Expenses!$F165="Each Month",Expenses!$G165,IF(ISNUMBER(FIND(LEFT(G$2,3),Expenses!$F165)),Expenses!$G165,"")))</f>
        <v/>
      </c>
      <c r="H165" s="48" t="str">
        <f>IF(Expenses!$G165&gt;0,IF(Expenses!$F165="Each Month",Expenses!$G165,IF(ISNUMBER(FIND(LEFT(H$2,3),Expenses!$F165)),Expenses!$G165,"")))</f>
        <v/>
      </c>
      <c r="I165" s="48" t="str">
        <f>IF(Expenses!$G165&gt;0,IF(Expenses!$F165="Each Month",Expenses!$G165,IF(ISNUMBER(FIND(LEFT(I$2,3),Expenses!$F165)),Expenses!$G165,"")))</f>
        <v/>
      </c>
      <c r="J165" s="48" t="str">
        <f>IF(Expenses!$G165&gt;0,IF(Expenses!$F165="Each Month",Expenses!$G165,IF(ISNUMBER(FIND(LEFT(J$2,3),Expenses!$F165)),Expenses!$G165,"")))</f>
        <v/>
      </c>
      <c r="K165" s="48" t="str">
        <f>IF(Expenses!$G165&gt;0,IF(Expenses!$F165="Each Month",Expenses!$G165,IF(ISNUMBER(FIND(LEFT(K$2,3),Expenses!$F165)),Expenses!$G165,"")))</f>
        <v/>
      </c>
      <c r="L165" s="48" t="str">
        <f>IF(Expenses!$G165&gt;0,IF(Expenses!$F165="Each Month",Expenses!$G165,IF(ISNUMBER(FIND(LEFT(L$2,3),Expenses!$F165)),Expenses!$G165,"")))</f>
        <v/>
      </c>
      <c r="M165" s="48" t="str">
        <f>IF(Expenses!$G165&gt;0,IF(Expenses!$F165="Each Month",Expenses!$G165,IF(ISNUMBER(FIND(LEFT(M$2,3),Expenses!$F165)),Expenses!$G165,"")))</f>
        <v/>
      </c>
      <c r="N165" s="48" t="str">
        <f>IF(Expenses!$G165&gt;0,IF(Expenses!$F165="Each Month",Expenses!$G165,IF(ISNUMBER(FIND(LEFT(N$2,3),Expenses!$F165)),Expenses!$G165,"")))</f>
        <v/>
      </c>
      <c r="O165" s="57">
        <f>Expenses!C165</f>
        <v>0</v>
      </c>
    </row>
    <row r="166" spans="2:15" ht="16.5" customHeight="1" x14ac:dyDescent="0.25">
      <c r="B166" s="49">
        <f>Expenses!B166</f>
        <v>0</v>
      </c>
      <c r="C166" s="50" t="str">
        <f>IF(Expenses!$G166&gt;0,IF(Expenses!$F166="Each Month",Expenses!$G166,IF(ISNUMBER(FIND(LEFT(C$2,3),Expenses!$F166)),Expenses!$G166,"")))</f>
        <v/>
      </c>
      <c r="D166" s="50" t="str">
        <f>IF(Expenses!$G166&gt;0,IF(Expenses!$F166="Each Month",Expenses!$G166,IF(ISNUMBER(FIND(LEFT(D$2,3),Expenses!$F166)),Expenses!$G166,"")))</f>
        <v/>
      </c>
      <c r="E166" s="50" t="str">
        <f>IF(Expenses!$G166&gt;0,IF(Expenses!$F166="Each Month",Expenses!$G166,IF(ISNUMBER(FIND(LEFT(E$2,3),Expenses!$F166)),Expenses!$G166,"")))</f>
        <v/>
      </c>
      <c r="F166" s="57" t="str">
        <f>IF(Expenses!$G166&gt;0,IF(Expenses!$F166="Each Month",Expenses!$G166,IF(ISNUMBER(FIND(LEFT(F$2,3),Expenses!$F166)),Expenses!$G166,"")))</f>
        <v/>
      </c>
      <c r="G166" s="57" t="str">
        <f>IF(Expenses!$G166&gt;0,IF(Expenses!$F166="Each Month",Expenses!$G166,IF(ISNUMBER(FIND(LEFT(G$2,3),Expenses!$F166)),Expenses!$G166,"")))</f>
        <v/>
      </c>
      <c r="H166" s="57" t="str">
        <f>IF(Expenses!$G166&gt;0,IF(Expenses!$F166="Each Month",Expenses!$G166,IF(ISNUMBER(FIND(LEFT(H$2,3),Expenses!$F166)),Expenses!$G166,"")))</f>
        <v/>
      </c>
      <c r="I166" s="57" t="str">
        <f>IF(Expenses!$G166&gt;0,IF(Expenses!$F166="Each Month",Expenses!$G166,IF(ISNUMBER(FIND(LEFT(I$2,3),Expenses!$F166)),Expenses!$G166,"")))</f>
        <v/>
      </c>
      <c r="J166" s="57" t="str">
        <f>IF(Expenses!$G166&gt;0,IF(Expenses!$F166="Each Month",Expenses!$G166,IF(ISNUMBER(FIND(LEFT(J$2,3),Expenses!$F166)),Expenses!$G166,"")))</f>
        <v/>
      </c>
      <c r="K166" s="57" t="str">
        <f>IF(Expenses!$G166&gt;0,IF(Expenses!$F166="Each Month",Expenses!$G166,IF(ISNUMBER(FIND(LEFT(K$2,3),Expenses!$F166)),Expenses!$G166,"")))</f>
        <v/>
      </c>
      <c r="L166" s="57" t="str">
        <f>IF(Expenses!$G166&gt;0,IF(Expenses!$F166="Each Month",Expenses!$G166,IF(ISNUMBER(FIND(LEFT(L$2,3),Expenses!$F166)),Expenses!$G166,"")))</f>
        <v/>
      </c>
      <c r="M166" s="48" t="str">
        <f>IF(Expenses!$G166&gt;0,IF(Expenses!$F166="Each Month",Expenses!$G166,IF(ISNUMBER(FIND(LEFT(M$2,3),Expenses!$F166)),Expenses!$G166,"")))</f>
        <v/>
      </c>
      <c r="N166" s="48" t="str">
        <f>IF(Expenses!$G166&gt;0,IF(Expenses!$F166="Each Month",Expenses!$G166,IF(ISNUMBER(FIND(LEFT(N$2,3),Expenses!$F166)),Expenses!$G166,"")))</f>
        <v/>
      </c>
      <c r="O166" s="57">
        <f>Expenses!C166</f>
        <v>0</v>
      </c>
    </row>
    <row r="167" spans="2:15" ht="16.5" customHeight="1" x14ac:dyDescent="0.25">
      <c r="B167" s="49">
        <f>Expenses!B167</f>
        <v>0</v>
      </c>
      <c r="C167" s="50" t="str">
        <f>IF(Expenses!$G167&gt;0,IF(Expenses!$F167="Each Month",Expenses!$G167,IF(ISNUMBER(FIND(LEFT(C$2,3),Expenses!$F167)),Expenses!$G167,"")))</f>
        <v/>
      </c>
      <c r="D167" s="50" t="str">
        <f>IF(Expenses!$G167&gt;0,IF(Expenses!$F167="Each Month",Expenses!$G167,IF(ISNUMBER(FIND(LEFT(D$2,3),Expenses!$F167)),Expenses!$G167,"")))</f>
        <v/>
      </c>
      <c r="E167" s="50" t="str">
        <f>IF(Expenses!$G167&gt;0,IF(Expenses!$F167="Each Month",Expenses!$G167,IF(ISNUMBER(FIND(LEFT(E$2,3),Expenses!$F167)),Expenses!$G167,"")))</f>
        <v/>
      </c>
      <c r="F167" s="57" t="str">
        <f>IF(Expenses!$G167&gt;0,IF(Expenses!$F167="Each Month",Expenses!$G167,IF(ISNUMBER(FIND(LEFT(F$2,3),Expenses!$F167)),Expenses!$G167,"")))</f>
        <v/>
      </c>
      <c r="G167" s="57" t="str">
        <f>IF(Expenses!$G167&gt;0,IF(Expenses!$F167="Each Month",Expenses!$G167,IF(ISNUMBER(FIND(LEFT(G$2,3),Expenses!$F167)),Expenses!$G167,"")))</f>
        <v/>
      </c>
      <c r="H167" s="57" t="str">
        <f>IF(Expenses!$G167&gt;0,IF(Expenses!$F167="Each Month",Expenses!$G167,IF(ISNUMBER(FIND(LEFT(H$2,3),Expenses!$F167)),Expenses!$G167,"")))</f>
        <v/>
      </c>
      <c r="I167" s="57" t="str">
        <f>IF(Expenses!$G167&gt;0,IF(Expenses!$F167="Each Month",Expenses!$G167,IF(ISNUMBER(FIND(LEFT(I$2,3),Expenses!$F167)),Expenses!$G167,"")))</f>
        <v/>
      </c>
      <c r="J167" s="57" t="str">
        <f>IF(Expenses!$G167&gt;0,IF(Expenses!$F167="Each Month",Expenses!$G167,IF(ISNUMBER(FIND(LEFT(J$2,3),Expenses!$F167)),Expenses!$G167,"")))</f>
        <v/>
      </c>
      <c r="K167" s="57" t="str">
        <f>IF(Expenses!$G167&gt;0,IF(Expenses!$F167="Each Month",Expenses!$G167,IF(ISNUMBER(FIND(LEFT(K$2,3),Expenses!$F167)),Expenses!$G167,"")))</f>
        <v/>
      </c>
      <c r="L167" s="57" t="str">
        <f>IF(Expenses!$G167&gt;0,IF(Expenses!$F167="Each Month",Expenses!$G167,IF(ISNUMBER(FIND(LEFT(L$2,3),Expenses!$F167)),Expenses!$G167,"")))</f>
        <v/>
      </c>
      <c r="M167" s="48" t="str">
        <f>IF(Expenses!$G167&gt;0,IF(Expenses!$F167="Each Month",Expenses!$G167,IF(ISNUMBER(FIND(LEFT(M$2,3),Expenses!$F167)),Expenses!$G167,"")))</f>
        <v/>
      </c>
      <c r="N167" s="48" t="str">
        <f>IF(Expenses!$G167&gt;0,IF(Expenses!$F167="Each Month",Expenses!$G167,IF(ISNUMBER(FIND(LEFT(N$2,3),Expenses!$F167)),Expenses!$G167,"")))</f>
        <v/>
      </c>
      <c r="O167" s="57">
        <f>Expenses!C167</f>
        <v>0</v>
      </c>
    </row>
    <row r="168" spans="2:15" ht="16.5" customHeight="1" x14ac:dyDescent="0.25">
      <c r="B168" s="49">
        <f>Expenses!B168</f>
        <v>0</v>
      </c>
      <c r="C168" s="50" t="str">
        <f>IF(Expenses!$G168&gt;0,IF(Expenses!$F168="Each Month",Expenses!$G168,IF(ISNUMBER(FIND(LEFT(C$2,3),Expenses!$F168)),Expenses!$G168,"")))</f>
        <v/>
      </c>
      <c r="D168" s="50" t="str">
        <f>IF(Expenses!$G168&gt;0,IF(Expenses!$F168="Each Month",Expenses!$G168,IF(ISNUMBER(FIND(LEFT(D$2,3),Expenses!$F168)),Expenses!$G168,"")))</f>
        <v/>
      </c>
      <c r="E168" s="50" t="str">
        <f>IF(Expenses!$G168&gt;0,IF(Expenses!$F168="Each Month",Expenses!$G168,IF(ISNUMBER(FIND(LEFT(E$2,3),Expenses!$F168)),Expenses!$G168,"")))</f>
        <v/>
      </c>
      <c r="F168" s="57" t="str">
        <f>IF(Expenses!$G168&gt;0,IF(Expenses!$F168="Each Month",Expenses!$G168,IF(ISNUMBER(FIND(LEFT(F$2,3),Expenses!$F168)),Expenses!$G168,"")))</f>
        <v/>
      </c>
      <c r="G168" s="57" t="str">
        <f>IF(Expenses!$G168&gt;0,IF(Expenses!$F168="Each Month",Expenses!$G168,IF(ISNUMBER(FIND(LEFT(G$2,3),Expenses!$F168)),Expenses!$G168,"")))</f>
        <v/>
      </c>
      <c r="H168" s="57" t="str">
        <f>IF(Expenses!$G168&gt;0,IF(Expenses!$F168="Each Month",Expenses!$G168,IF(ISNUMBER(FIND(LEFT(H$2,3),Expenses!$F168)),Expenses!$G168,"")))</f>
        <v/>
      </c>
      <c r="I168" s="57" t="str">
        <f>IF(Expenses!$G168&gt;0,IF(Expenses!$F168="Each Month",Expenses!$G168,IF(ISNUMBER(FIND(LEFT(I$2,3),Expenses!$F168)),Expenses!$G168,"")))</f>
        <v/>
      </c>
      <c r="J168" s="57" t="str">
        <f>IF(Expenses!$G168&gt;0,IF(Expenses!$F168="Each Month",Expenses!$G168,IF(ISNUMBER(FIND(LEFT(J$2,3),Expenses!$F168)),Expenses!$G168,"")))</f>
        <v/>
      </c>
      <c r="K168" s="57" t="str">
        <f>IF(Expenses!$G168&gt;0,IF(Expenses!$F168="Each Month",Expenses!$G168,IF(ISNUMBER(FIND(LEFT(K$2,3),Expenses!$F168)),Expenses!$G168,"")))</f>
        <v/>
      </c>
      <c r="L168" s="57" t="str">
        <f>IF(Expenses!$G168&gt;0,IF(Expenses!$F168="Each Month",Expenses!$G168,IF(ISNUMBER(FIND(LEFT(L$2,3),Expenses!$F168)),Expenses!$G168,"")))</f>
        <v/>
      </c>
      <c r="M168" s="48" t="str">
        <f>IF(Expenses!$G168&gt;0,IF(Expenses!$F168="Each Month",Expenses!$G168,IF(ISNUMBER(FIND(LEFT(M$2,3),Expenses!$F168)),Expenses!$G168,"")))</f>
        <v/>
      </c>
      <c r="N168" s="48" t="str">
        <f>IF(Expenses!$G168&gt;0,IF(Expenses!$F168="Each Month",Expenses!$G168,IF(ISNUMBER(FIND(LEFT(N$2,3),Expenses!$F168)),Expenses!$G168,"")))</f>
        <v/>
      </c>
      <c r="O168" s="57">
        <f>Expenses!C168</f>
        <v>0</v>
      </c>
    </row>
    <row r="169" spans="2:15" ht="16.5" customHeight="1" x14ac:dyDescent="0.25">
      <c r="B169" s="28" t="s">
        <v>11</v>
      </c>
      <c r="C169" s="52">
        <f>SUBTOTAL(109,Monthly_Expenses[January])</f>
        <v>0</v>
      </c>
      <c r="D169" s="52">
        <f>SUBTOTAL(109,Monthly_Expenses[February])</f>
        <v>0</v>
      </c>
      <c r="E169" s="52">
        <f>SUBTOTAL(109,Monthly_Expenses[March])</f>
        <v>0</v>
      </c>
      <c r="F169" s="52">
        <f>SUBTOTAL(109,Monthly_Expenses[April])</f>
        <v>0</v>
      </c>
      <c r="G169" s="52">
        <f>SUBTOTAL(109,Monthly_Expenses[May])</f>
        <v>0</v>
      </c>
      <c r="H169" s="52">
        <f>SUBTOTAL(109,Monthly_Expenses[June])</f>
        <v>0</v>
      </c>
      <c r="I169" s="52">
        <f>SUBTOTAL(109,Monthly_Expenses[July])</f>
        <v>0</v>
      </c>
      <c r="J169" s="52">
        <f>SUBTOTAL(109,Monthly_Expenses[August])</f>
        <v>0</v>
      </c>
      <c r="K169" s="52">
        <f>SUBTOTAL(109,Monthly_Expenses[September])</f>
        <v>0</v>
      </c>
      <c r="L169" s="52">
        <f>SUBTOTAL(109,Monthly_Expenses[October])</f>
        <v>0</v>
      </c>
      <c r="M169" s="52">
        <f>SUBTOTAL(109,Monthly_Expenses[November])</f>
        <v>0</v>
      </c>
      <c r="N169" s="52">
        <f>SUBTOTAL(109,Monthly_Expenses[December])</f>
        <v>0</v>
      </c>
      <c r="O169" s="58"/>
    </row>
    <row r="170" spans="2:15" ht="16.5" customHeight="1" x14ac:dyDescent="0.25"/>
    <row r="171" spans="2:15" ht="16.5" customHeight="1" x14ac:dyDescent="0.25"/>
    <row r="172" spans="2:15" ht="16.5" customHeight="1" x14ac:dyDescent="0.25"/>
    <row r="173" spans="2:15" ht="16.5" customHeight="1" x14ac:dyDescent="0.25"/>
    <row r="174" spans="2:15" ht="16.5" customHeight="1" x14ac:dyDescent="0.25"/>
    <row r="175" spans="2:15" ht="16.5" customHeight="1" x14ac:dyDescent="0.25"/>
    <row r="176" spans="2:15" ht="16.5" customHeight="1" x14ac:dyDescent="0.25"/>
    <row r="177" ht="16.5" customHeight="1" x14ac:dyDescent="0.25"/>
    <row r="178" ht="16.5" customHeight="1" x14ac:dyDescent="0.25"/>
    <row r="179" ht="16.5" customHeight="1" x14ac:dyDescent="0.25"/>
    <row r="180" ht="16.5" customHeight="1" x14ac:dyDescent="0.25"/>
    <row r="181" ht="16.5" customHeight="1" x14ac:dyDescent="0.25"/>
    <row r="182" ht="16.5" customHeight="1" x14ac:dyDescent="0.25"/>
    <row r="183" ht="16.5" customHeight="1" x14ac:dyDescent="0.25"/>
    <row r="184" ht="16.5" customHeight="1" x14ac:dyDescent="0.25"/>
    <row r="185" ht="16.5" customHeight="1" x14ac:dyDescent="0.25"/>
    <row r="186" ht="16.5" customHeight="1" x14ac:dyDescent="0.25"/>
    <row r="187" ht="16.5" customHeight="1" x14ac:dyDescent="0.25"/>
    <row r="188" ht="16.5" customHeight="1" x14ac:dyDescent="0.25"/>
    <row r="189" ht="16.5" customHeight="1" x14ac:dyDescent="0.25"/>
    <row r="190" ht="16.5" customHeight="1" x14ac:dyDescent="0.25"/>
    <row r="191" ht="16.5" customHeight="1" x14ac:dyDescent="0.25"/>
    <row r="192" ht="16.5" customHeight="1" x14ac:dyDescent="0.25"/>
    <row r="193" ht="16.5" customHeight="1" x14ac:dyDescent="0.25"/>
    <row r="194" ht="16.5" customHeight="1" x14ac:dyDescent="0.25"/>
    <row r="195" ht="16.5" customHeight="1" x14ac:dyDescent="0.25"/>
    <row r="196" ht="16.5" customHeight="1" x14ac:dyDescent="0.25"/>
    <row r="197" ht="16.5" customHeight="1" x14ac:dyDescent="0.25"/>
    <row r="198" ht="16.5" customHeight="1" x14ac:dyDescent="0.25"/>
    <row r="199" ht="16.5" customHeight="1" x14ac:dyDescent="0.25"/>
    <row r="200" ht="16.5" customHeight="1" x14ac:dyDescent="0.25"/>
    <row r="201" ht="16.5" customHeight="1" x14ac:dyDescent="0.25"/>
    <row r="202" ht="16.5" customHeight="1" x14ac:dyDescent="0.25"/>
    <row r="203" ht="16.5" customHeight="1" x14ac:dyDescent="0.25"/>
    <row r="204" ht="16.5" customHeight="1" x14ac:dyDescent="0.25"/>
    <row r="205" ht="16.5" customHeight="1" x14ac:dyDescent="0.25"/>
    <row r="206" ht="16.5" customHeight="1" x14ac:dyDescent="0.25"/>
    <row r="207" ht="16.5" customHeight="1" x14ac:dyDescent="0.25"/>
    <row r="208" ht="16.5" customHeight="1" x14ac:dyDescent="0.25"/>
    <row r="209" ht="16.5" customHeight="1" x14ac:dyDescent="0.25"/>
    <row r="210" ht="16.5" customHeight="1" x14ac:dyDescent="0.25"/>
    <row r="211" ht="16.5" customHeight="1" x14ac:dyDescent="0.25"/>
    <row r="212" ht="16.5" customHeight="1" x14ac:dyDescent="0.25"/>
    <row r="213" ht="16.5" customHeight="1" x14ac:dyDescent="0.25"/>
    <row r="214" ht="16.5" customHeight="1" x14ac:dyDescent="0.25"/>
    <row r="215" ht="16.5" customHeight="1" x14ac:dyDescent="0.25"/>
    <row r="216" ht="16.5" customHeight="1" x14ac:dyDescent="0.25"/>
    <row r="217" ht="16.5" customHeight="1" x14ac:dyDescent="0.25"/>
    <row r="218" ht="16.5" customHeight="1" x14ac:dyDescent="0.25"/>
    <row r="219" ht="16.5" customHeight="1" x14ac:dyDescent="0.25"/>
    <row r="220" ht="16.5" customHeight="1" x14ac:dyDescent="0.25"/>
    <row r="221" ht="16.5" customHeight="1" x14ac:dyDescent="0.25"/>
    <row r="222" ht="16.5" customHeight="1" x14ac:dyDescent="0.25"/>
    <row r="223" ht="16.5" customHeight="1" x14ac:dyDescent="0.25"/>
    <row r="224" ht="16.5" customHeight="1" x14ac:dyDescent="0.25"/>
    <row r="225" ht="16.5" customHeight="1" x14ac:dyDescent="0.25"/>
    <row r="226" ht="16.5" customHeight="1" x14ac:dyDescent="0.25"/>
    <row r="227" ht="16.5" customHeight="1" x14ac:dyDescent="0.25"/>
    <row r="228" ht="16.5" customHeight="1" x14ac:dyDescent="0.25"/>
    <row r="229" ht="16.5" customHeight="1" x14ac:dyDescent="0.25"/>
    <row r="230" ht="16.5" customHeight="1" x14ac:dyDescent="0.25"/>
    <row r="231" ht="16.5" customHeight="1" x14ac:dyDescent="0.25"/>
    <row r="232" ht="16.5" customHeight="1" x14ac:dyDescent="0.25"/>
    <row r="233" ht="16.5" customHeight="1" x14ac:dyDescent="0.25"/>
    <row r="234" ht="16.5" customHeight="1" x14ac:dyDescent="0.25"/>
    <row r="235" ht="16.5" customHeight="1" x14ac:dyDescent="0.25"/>
    <row r="236" ht="16.5" customHeight="1" x14ac:dyDescent="0.25"/>
    <row r="237" ht="16.5" customHeight="1" x14ac:dyDescent="0.25"/>
    <row r="238" ht="16.5" customHeight="1" x14ac:dyDescent="0.25"/>
    <row r="239" ht="16.5" customHeight="1" x14ac:dyDescent="0.25"/>
    <row r="240" ht="16.5" customHeight="1" x14ac:dyDescent="0.25"/>
    <row r="241" ht="16.5" customHeight="1" x14ac:dyDescent="0.25"/>
    <row r="242" ht="16.5" customHeight="1" x14ac:dyDescent="0.25"/>
    <row r="243" ht="16.5" customHeight="1" x14ac:dyDescent="0.25"/>
    <row r="244" ht="16.5" customHeight="1" x14ac:dyDescent="0.25"/>
    <row r="245" ht="16.5" customHeight="1" x14ac:dyDescent="0.25"/>
    <row r="246" ht="16.5" customHeight="1" x14ac:dyDescent="0.25"/>
    <row r="247" ht="16.5" customHeight="1" x14ac:dyDescent="0.25"/>
    <row r="248" ht="16.5" customHeight="1" x14ac:dyDescent="0.25"/>
    <row r="249" ht="16.5" customHeight="1" x14ac:dyDescent="0.25"/>
    <row r="250" ht="16.5" customHeight="1" x14ac:dyDescent="0.25"/>
    <row r="251" ht="16.5" customHeight="1" x14ac:dyDescent="0.25"/>
    <row r="252" ht="16.5" customHeight="1" x14ac:dyDescent="0.25"/>
    <row r="253" ht="16.5" customHeight="1" x14ac:dyDescent="0.25"/>
    <row r="254" ht="16.5" customHeight="1" x14ac:dyDescent="0.25"/>
    <row r="255" ht="16.5" customHeight="1" x14ac:dyDescent="0.25"/>
    <row r="256" ht="16.5" customHeight="1" x14ac:dyDescent="0.25"/>
    <row r="257" ht="16.5" customHeight="1" x14ac:dyDescent="0.25"/>
    <row r="258" ht="16.5" customHeight="1" x14ac:dyDescent="0.25"/>
    <row r="259" ht="16.5" customHeight="1" x14ac:dyDescent="0.25"/>
    <row r="260" ht="16.5" customHeight="1" x14ac:dyDescent="0.25"/>
    <row r="261" ht="16.5" customHeight="1" x14ac:dyDescent="0.25"/>
    <row r="262" ht="16.5" customHeight="1" x14ac:dyDescent="0.25"/>
    <row r="263" ht="16.5" customHeight="1" x14ac:dyDescent="0.25"/>
    <row r="264" ht="16.5" customHeight="1" x14ac:dyDescent="0.25"/>
    <row r="265" ht="16.5" customHeight="1" x14ac:dyDescent="0.25"/>
    <row r="266" ht="16.5" customHeight="1" x14ac:dyDescent="0.25"/>
    <row r="267" ht="16.5" customHeight="1" x14ac:dyDescent="0.25"/>
    <row r="268" ht="16.5" customHeight="1" x14ac:dyDescent="0.25"/>
    <row r="269" ht="16.5" customHeight="1" x14ac:dyDescent="0.25"/>
    <row r="270" ht="16.5" customHeight="1" x14ac:dyDescent="0.25"/>
    <row r="271" ht="16.5" customHeight="1" x14ac:dyDescent="0.25"/>
    <row r="272" ht="16.5" customHeight="1" x14ac:dyDescent="0.25"/>
    <row r="273" ht="16.5" customHeight="1" x14ac:dyDescent="0.25"/>
    <row r="274" ht="16.5" customHeight="1" x14ac:dyDescent="0.25"/>
    <row r="275" ht="16.5" customHeight="1" x14ac:dyDescent="0.25"/>
    <row r="276" ht="16.5" customHeight="1" x14ac:dyDescent="0.25"/>
    <row r="277" ht="16.5" customHeight="1" x14ac:dyDescent="0.25"/>
    <row r="278" ht="16.5" customHeight="1" x14ac:dyDescent="0.25"/>
    <row r="279" ht="16.5" customHeight="1" x14ac:dyDescent="0.25"/>
    <row r="280" ht="16.5" customHeight="1" x14ac:dyDescent="0.25"/>
    <row r="281" ht="16.5" customHeight="1" x14ac:dyDescent="0.25"/>
    <row r="282" ht="16.5" customHeight="1" x14ac:dyDescent="0.25"/>
    <row r="283" ht="16.5" customHeight="1" x14ac:dyDescent="0.25"/>
    <row r="284" ht="16.5" customHeight="1" x14ac:dyDescent="0.25"/>
    <row r="285" ht="16.5" customHeight="1" x14ac:dyDescent="0.25"/>
    <row r="286" ht="16.5" customHeight="1" x14ac:dyDescent="0.25"/>
    <row r="287" ht="16.5" customHeight="1" x14ac:dyDescent="0.25"/>
    <row r="288" ht="16.5" customHeight="1" x14ac:dyDescent="0.25"/>
    <row r="289" ht="16.5" customHeight="1" x14ac:dyDescent="0.25"/>
    <row r="290" ht="16.5" customHeight="1" x14ac:dyDescent="0.25"/>
    <row r="291" ht="16.5" customHeight="1" x14ac:dyDescent="0.25"/>
    <row r="292" ht="16.5" customHeight="1" x14ac:dyDescent="0.25"/>
    <row r="293" ht="16.5" customHeight="1" x14ac:dyDescent="0.25"/>
    <row r="294" ht="16.5" customHeight="1" x14ac:dyDescent="0.25"/>
    <row r="295" ht="16.5" customHeight="1" x14ac:dyDescent="0.25"/>
    <row r="296" ht="16.5" customHeight="1" x14ac:dyDescent="0.25"/>
    <row r="297" ht="16.5" customHeight="1" x14ac:dyDescent="0.25"/>
    <row r="298" ht="16.5" customHeight="1" x14ac:dyDescent="0.25"/>
    <row r="299" ht="16.5" customHeight="1" x14ac:dyDescent="0.25"/>
    <row r="300" ht="16.5" customHeight="1" x14ac:dyDescent="0.25"/>
    <row r="301" ht="16.5" customHeight="1" x14ac:dyDescent="0.25"/>
    <row r="302" ht="16.5" customHeight="1" x14ac:dyDescent="0.25"/>
    <row r="303" ht="16.5" customHeight="1" x14ac:dyDescent="0.25"/>
    <row r="304" ht="16.5" customHeight="1" x14ac:dyDescent="0.25"/>
    <row r="305" ht="16.5" customHeight="1" x14ac:dyDescent="0.25"/>
    <row r="306" ht="16.5" customHeight="1" x14ac:dyDescent="0.25"/>
    <row r="307" ht="16.5" customHeight="1" x14ac:dyDescent="0.25"/>
    <row r="308" ht="16.5" customHeight="1" x14ac:dyDescent="0.25"/>
    <row r="309" ht="16.5" customHeight="1" x14ac:dyDescent="0.25"/>
    <row r="310" ht="16.5" customHeight="1" x14ac:dyDescent="0.25"/>
    <row r="311" ht="16.5" customHeight="1" x14ac:dyDescent="0.25"/>
    <row r="312" ht="16.5" customHeight="1" x14ac:dyDescent="0.25"/>
    <row r="313" ht="16.5" customHeight="1" x14ac:dyDescent="0.25"/>
    <row r="314" ht="16.5" customHeight="1" x14ac:dyDescent="0.25"/>
    <row r="315" ht="16.5" customHeight="1" x14ac:dyDescent="0.25"/>
    <row r="316" ht="16.5" customHeight="1" x14ac:dyDescent="0.25"/>
    <row r="317" ht="16.5" customHeight="1" x14ac:dyDescent="0.25"/>
    <row r="318" ht="16.5" customHeight="1" x14ac:dyDescent="0.25"/>
    <row r="319" ht="16.5" customHeight="1" x14ac:dyDescent="0.25"/>
    <row r="320" ht="16.5" customHeight="1" x14ac:dyDescent="0.25"/>
    <row r="321" ht="16.5" customHeight="1" x14ac:dyDescent="0.25"/>
    <row r="322" ht="16.5" customHeight="1" x14ac:dyDescent="0.25"/>
    <row r="323" ht="16.5" customHeight="1" x14ac:dyDescent="0.25"/>
    <row r="324" ht="16.5" customHeight="1" x14ac:dyDescent="0.25"/>
    <row r="325" ht="16.5" customHeight="1" x14ac:dyDescent="0.25"/>
    <row r="326" ht="16.5" customHeight="1" x14ac:dyDescent="0.25"/>
    <row r="327" ht="16.5" customHeight="1" x14ac:dyDescent="0.25"/>
    <row r="328" ht="16.5" customHeight="1" x14ac:dyDescent="0.25"/>
    <row r="329" ht="16.5" customHeight="1" x14ac:dyDescent="0.25"/>
    <row r="330" ht="16.5" customHeight="1" x14ac:dyDescent="0.25"/>
    <row r="331" ht="16.5" customHeight="1" x14ac:dyDescent="0.25"/>
    <row r="332" ht="16.5" customHeight="1" x14ac:dyDescent="0.25"/>
    <row r="333" ht="16.5" customHeight="1" x14ac:dyDescent="0.25"/>
    <row r="334" ht="16.5" customHeight="1" x14ac:dyDescent="0.25"/>
    <row r="335" ht="16.5" customHeight="1" x14ac:dyDescent="0.25"/>
    <row r="336" ht="16.5" customHeight="1" x14ac:dyDescent="0.25"/>
    <row r="337" ht="16.5" customHeight="1" x14ac:dyDescent="0.25"/>
    <row r="338" ht="16.5" customHeight="1" x14ac:dyDescent="0.25"/>
    <row r="339" ht="16.5" customHeight="1" x14ac:dyDescent="0.25"/>
    <row r="340" ht="16.5" customHeight="1" x14ac:dyDescent="0.25"/>
    <row r="341" ht="16.5" customHeight="1" x14ac:dyDescent="0.25"/>
    <row r="342" ht="16.5" customHeight="1" x14ac:dyDescent="0.25"/>
    <row r="343" ht="16.5" customHeight="1" x14ac:dyDescent="0.25"/>
    <row r="344" ht="16.5" customHeight="1" x14ac:dyDescent="0.25"/>
    <row r="345" ht="16.5" customHeight="1" x14ac:dyDescent="0.25"/>
    <row r="346" ht="16.5" customHeight="1" x14ac:dyDescent="0.25"/>
    <row r="347" ht="16.5" customHeight="1" x14ac:dyDescent="0.25"/>
    <row r="348" ht="16.5" customHeight="1" x14ac:dyDescent="0.25"/>
    <row r="349" ht="16.5" customHeight="1" x14ac:dyDescent="0.25"/>
    <row r="350" ht="16.5" customHeight="1" x14ac:dyDescent="0.25"/>
    <row r="351" ht="16.5" customHeight="1" x14ac:dyDescent="0.25"/>
    <row r="352" ht="16.5" customHeight="1" x14ac:dyDescent="0.25"/>
    <row r="353" ht="16.5" customHeight="1" x14ac:dyDescent="0.25"/>
    <row r="354" ht="16.5" customHeight="1" x14ac:dyDescent="0.25"/>
    <row r="355" ht="16.5" customHeight="1" x14ac:dyDescent="0.25"/>
    <row r="356" ht="16.5" customHeight="1" x14ac:dyDescent="0.25"/>
    <row r="357" ht="16.5" customHeight="1" x14ac:dyDescent="0.25"/>
    <row r="358" ht="16.5" customHeight="1" x14ac:dyDescent="0.25"/>
    <row r="359" ht="16.5" customHeight="1" x14ac:dyDescent="0.25"/>
    <row r="360" ht="16.5" customHeight="1" x14ac:dyDescent="0.25"/>
    <row r="361" ht="16.5" customHeight="1" x14ac:dyDescent="0.25"/>
    <row r="362" ht="16.5" customHeight="1" x14ac:dyDescent="0.25"/>
    <row r="363" ht="16.5" customHeight="1" x14ac:dyDescent="0.25"/>
    <row r="364" ht="16.5" customHeight="1" x14ac:dyDescent="0.25"/>
    <row r="365" ht="16.5" customHeight="1" x14ac:dyDescent="0.25"/>
    <row r="366" ht="16.5" customHeight="1" x14ac:dyDescent="0.25"/>
    <row r="367" ht="16.5" customHeight="1" x14ac:dyDescent="0.25"/>
    <row r="368" ht="16.5" customHeight="1" x14ac:dyDescent="0.25"/>
    <row r="369" ht="16.5" customHeight="1" x14ac:dyDescent="0.25"/>
    <row r="370" ht="16.5" customHeight="1" x14ac:dyDescent="0.25"/>
    <row r="371" ht="16.5" customHeight="1" x14ac:dyDescent="0.25"/>
    <row r="372" ht="16.5" customHeight="1" x14ac:dyDescent="0.25"/>
    <row r="373" ht="16.5" customHeight="1" x14ac:dyDescent="0.25"/>
    <row r="374" ht="16.5" customHeight="1" x14ac:dyDescent="0.25"/>
    <row r="375" ht="16.5" customHeight="1" x14ac:dyDescent="0.25"/>
    <row r="376" ht="16.5" customHeight="1" x14ac:dyDescent="0.25"/>
    <row r="377" ht="16.5" customHeight="1" x14ac:dyDescent="0.25"/>
    <row r="378" ht="16.5" customHeight="1" x14ac:dyDescent="0.25"/>
    <row r="379" ht="16.5" customHeight="1" x14ac:dyDescent="0.25"/>
    <row r="380" ht="16.5" customHeight="1" x14ac:dyDescent="0.25"/>
    <row r="381" ht="16.5" customHeight="1" x14ac:dyDescent="0.25"/>
    <row r="382" ht="16.5" customHeight="1" x14ac:dyDescent="0.25"/>
    <row r="383" ht="16.5" customHeight="1" x14ac:dyDescent="0.25"/>
    <row r="384" ht="16.5" customHeight="1" x14ac:dyDescent="0.25"/>
    <row r="385" ht="16.5" customHeight="1" x14ac:dyDescent="0.25"/>
    <row r="386" ht="16.5" customHeight="1" x14ac:dyDescent="0.25"/>
    <row r="387" ht="16.5" customHeight="1" x14ac:dyDescent="0.25"/>
    <row r="388" ht="16.5" customHeight="1" x14ac:dyDescent="0.25"/>
    <row r="389" ht="16.5" customHeight="1" x14ac:dyDescent="0.25"/>
    <row r="390" ht="16.5" customHeight="1" x14ac:dyDescent="0.25"/>
    <row r="391" ht="16.5" customHeight="1" x14ac:dyDescent="0.25"/>
    <row r="392" ht="16.5" customHeight="1" x14ac:dyDescent="0.25"/>
    <row r="393" ht="16.5" customHeight="1" x14ac:dyDescent="0.25"/>
    <row r="394" ht="16.5" customHeight="1" x14ac:dyDescent="0.25"/>
    <row r="395" ht="16.5" customHeight="1" x14ac:dyDescent="0.25"/>
    <row r="396" ht="16.5" customHeight="1" x14ac:dyDescent="0.25"/>
    <row r="397" ht="16.5" customHeight="1" x14ac:dyDescent="0.25"/>
    <row r="398" ht="16.5" customHeight="1" x14ac:dyDescent="0.25"/>
    <row r="399" ht="16.5" customHeight="1" x14ac:dyDescent="0.25"/>
    <row r="400" ht="16.5" customHeight="1" x14ac:dyDescent="0.25"/>
    <row r="401" ht="16.5" customHeight="1" x14ac:dyDescent="0.25"/>
    <row r="402" ht="16.5" customHeight="1" x14ac:dyDescent="0.25"/>
    <row r="403" ht="16.5" customHeight="1" x14ac:dyDescent="0.25"/>
    <row r="404" ht="16.5" customHeight="1" x14ac:dyDescent="0.25"/>
    <row r="405" ht="16.5" customHeight="1" x14ac:dyDescent="0.25"/>
    <row r="406" ht="16.5" customHeight="1" x14ac:dyDescent="0.25"/>
    <row r="407" ht="16.5" customHeight="1" x14ac:dyDescent="0.25"/>
    <row r="408" ht="16.5" customHeight="1" x14ac:dyDescent="0.25"/>
    <row r="409" ht="16.5" customHeight="1" x14ac:dyDescent="0.25"/>
    <row r="410" ht="16.5" customHeight="1" x14ac:dyDescent="0.25"/>
    <row r="411" ht="16.5" customHeight="1" x14ac:dyDescent="0.25"/>
    <row r="412" ht="16.5" customHeight="1" x14ac:dyDescent="0.25"/>
    <row r="413" ht="16.5" customHeight="1" x14ac:dyDescent="0.25"/>
    <row r="414" ht="16.5" customHeight="1" x14ac:dyDescent="0.25"/>
    <row r="415" ht="16.5" customHeight="1" x14ac:dyDescent="0.25"/>
    <row r="416" ht="16.5" customHeight="1" x14ac:dyDescent="0.25"/>
    <row r="417" ht="16.5" customHeight="1" x14ac:dyDescent="0.25"/>
    <row r="418" ht="16.5" customHeight="1" x14ac:dyDescent="0.25"/>
    <row r="419" ht="16.5" customHeight="1" x14ac:dyDescent="0.25"/>
    <row r="420" ht="16.5" customHeight="1" x14ac:dyDescent="0.25"/>
    <row r="421" ht="16.5" customHeight="1" x14ac:dyDescent="0.25"/>
    <row r="422" ht="16.5" customHeight="1" x14ac:dyDescent="0.25"/>
    <row r="423" ht="16.5" customHeight="1" x14ac:dyDescent="0.25"/>
    <row r="424" ht="16.5" customHeight="1" x14ac:dyDescent="0.25"/>
    <row r="425" ht="16.5" customHeight="1" x14ac:dyDescent="0.25"/>
    <row r="426" ht="16.5" customHeight="1" x14ac:dyDescent="0.25"/>
    <row r="427" ht="16.5" customHeight="1" x14ac:dyDescent="0.25"/>
    <row r="428" ht="16.5" customHeight="1" x14ac:dyDescent="0.25"/>
    <row r="429" ht="16.5" customHeight="1" x14ac:dyDescent="0.25"/>
    <row r="430" ht="16.5" customHeight="1" x14ac:dyDescent="0.25"/>
    <row r="431" ht="16.5" customHeight="1" x14ac:dyDescent="0.25"/>
    <row r="432" ht="16.5" customHeight="1" x14ac:dyDescent="0.25"/>
    <row r="433" ht="16.5" customHeight="1" x14ac:dyDescent="0.25"/>
    <row r="434" ht="16.5" customHeight="1" x14ac:dyDescent="0.25"/>
    <row r="435" ht="16.5" customHeight="1" x14ac:dyDescent="0.25"/>
    <row r="436" ht="16.5" customHeight="1" x14ac:dyDescent="0.25"/>
    <row r="437" ht="16.5" customHeight="1" x14ac:dyDescent="0.25"/>
    <row r="438" ht="16.5" customHeight="1" x14ac:dyDescent="0.25"/>
    <row r="439" ht="16.5" customHeight="1" x14ac:dyDescent="0.25"/>
    <row r="440" ht="16.5" customHeight="1" x14ac:dyDescent="0.25"/>
    <row r="441" ht="16.5" customHeight="1" x14ac:dyDescent="0.25"/>
    <row r="442" ht="16.5" customHeight="1" x14ac:dyDescent="0.25"/>
    <row r="443" ht="16.5" customHeight="1" x14ac:dyDescent="0.25"/>
    <row r="444" ht="16.5" customHeight="1" x14ac:dyDescent="0.25"/>
    <row r="445" ht="16.5" customHeight="1" x14ac:dyDescent="0.25"/>
    <row r="446" ht="16.5" customHeight="1" x14ac:dyDescent="0.25"/>
    <row r="447" ht="16.5" customHeight="1" x14ac:dyDescent="0.25"/>
    <row r="448" ht="16.5" customHeight="1" x14ac:dyDescent="0.25"/>
    <row r="449" ht="16.5" customHeight="1" x14ac:dyDescent="0.25"/>
    <row r="450" ht="16.5" customHeight="1" x14ac:dyDescent="0.25"/>
  </sheetData>
  <pageMargins left="0.5" right="0.5" top="0.75" bottom="0.75" header="0.3" footer="0.3"/>
  <pageSetup scale="79" fitToHeight="0" orientation="portrait" horizontalDpi="200" verticalDpi="200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1D76D-ADBB-4EBA-9344-71026FA34E1E}">
  <sheetPr>
    <tabColor theme="6"/>
    <pageSetUpPr fitToPage="1"/>
  </sheetPr>
  <dimension ref="B1:N302"/>
  <sheetViews>
    <sheetView showGridLines="0" zoomScale="90" zoomScaleNormal="90" zoomScalePageLayoutView="90" workbookViewId="0">
      <pane ySplit="16" topLeftCell="A23" activePane="bottomLeft" state="frozen"/>
      <selection pane="bottomLeft"/>
    </sheetView>
  </sheetViews>
  <sheetFormatPr defaultColWidth="8.875" defaultRowHeight="13.5" x14ac:dyDescent="0.25"/>
  <cols>
    <col min="1" max="1" width="1.875" style="28" customWidth="1"/>
    <col min="2" max="2" width="26.625" style="28" customWidth="1"/>
    <col min="3" max="3" width="11.625" style="47" customWidth="1"/>
    <col min="4" max="14" width="11.625" style="28" customWidth="1"/>
    <col min="15" max="16384" width="8.875" style="28"/>
  </cols>
  <sheetData>
    <row r="1" spans="2:14" ht="46.5" customHeight="1" x14ac:dyDescent="0.25">
      <c r="B1" s="25" t="s">
        <v>208</v>
      </c>
      <c r="C1" s="26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2:14" ht="16.5" customHeight="1" x14ac:dyDescent="0.25">
      <c r="B2" s="29"/>
      <c r="C2" s="3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2:14" ht="16.5" customHeight="1" x14ac:dyDescent="0.25">
      <c r="B3" s="29"/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2:14" ht="16.5" customHeight="1" x14ac:dyDescent="0.25">
      <c r="B4" s="29"/>
      <c r="C4" s="30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2:14" ht="16.5" customHeight="1" x14ac:dyDescent="0.25">
      <c r="B5" s="29"/>
      <c r="C5" s="30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2:14" ht="16.5" customHeight="1" x14ac:dyDescent="0.25">
      <c r="B6" s="29"/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6.5" customHeight="1" x14ac:dyDescent="0.25">
      <c r="B7" s="29"/>
      <c r="C7" s="30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2:14" ht="16.5" customHeight="1" x14ac:dyDescent="0.25">
      <c r="B8" s="29"/>
      <c r="C8" s="30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2:14" ht="16.5" customHeight="1" x14ac:dyDescent="0.25">
      <c r="B9" s="29"/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2:14" ht="16.5" customHeight="1" x14ac:dyDescent="0.25">
      <c r="B10" s="29"/>
      <c r="C10" s="3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2:14" ht="16.5" customHeight="1" x14ac:dyDescent="0.25">
      <c r="B11" s="29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2:14" ht="16.5" customHeight="1" x14ac:dyDescent="0.25">
      <c r="B12" s="29"/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2:14" ht="16.5" customHeight="1" x14ac:dyDescent="0.25">
      <c r="B13" s="29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</row>
    <row r="14" spans="2:14" ht="16.5" customHeight="1" x14ac:dyDescent="0.25">
      <c r="B14" s="29"/>
      <c r="C14" s="30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2:14" ht="16.5" customHeight="1" x14ac:dyDescent="0.25">
      <c r="B15" s="29"/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2:14" ht="25.5" customHeight="1" x14ac:dyDescent="0.25">
      <c r="B16" s="32"/>
      <c r="C16" s="33" t="s">
        <v>165</v>
      </c>
      <c r="D16" s="33" t="s">
        <v>166</v>
      </c>
      <c r="E16" s="33" t="s">
        <v>167</v>
      </c>
      <c r="F16" s="33" t="s">
        <v>168</v>
      </c>
      <c r="G16" s="33" t="s">
        <v>169</v>
      </c>
      <c r="H16" s="33" t="s">
        <v>170</v>
      </c>
      <c r="I16" s="33" t="s">
        <v>171</v>
      </c>
      <c r="J16" s="33" t="s">
        <v>172</v>
      </c>
      <c r="K16" s="33" t="s">
        <v>173</v>
      </c>
      <c r="L16" s="33" t="s">
        <v>176</v>
      </c>
      <c r="M16" s="33" t="s">
        <v>174</v>
      </c>
      <c r="N16" s="33" t="s">
        <v>175</v>
      </c>
    </row>
    <row r="17" spans="2:14" ht="16.5" customHeight="1" x14ac:dyDescent="0.25">
      <c r="B17" s="34" t="s">
        <v>194</v>
      </c>
      <c r="C17" s="35">
        <f>SUM(Monthly_Income[January])</f>
        <v>0</v>
      </c>
      <c r="D17" s="35">
        <f>SUM(Monthly_Income[February])</f>
        <v>0</v>
      </c>
      <c r="E17" s="35">
        <f>SUM(Monthly_Income[March])</f>
        <v>0</v>
      </c>
      <c r="F17" s="35">
        <f>SUM(Monthly_Income[April])</f>
        <v>0</v>
      </c>
      <c r="G17" s="35">
        <f>SUM(Monthly_Income[May])</f>
        <v>0</v>
      </c>
      <c r="H17" s="35">
        <f>SUM(Monthly_Income[June])</f>
        <v>0</v>
      </c>
      <c r="I17" s="35">
        <f>SUM(Monthly_Income[July])</f>
        <v>0</v>
      </c>
      <c r="J17" s="35">
        <f>SUM(Monthly_Income[August])</f>
        <v>0</v>
      </c>
      <c r="K17" s="35">
        <f>SUM(Monthly_Income[September])</f>
        <v>0</v>
      </c>
      <c r="L17" s="35">
        <f>SUM(Monthly_Income[October])</f>
        <v>0</v>
      </c>
      <c r="M17" s="35">
        <f>SUM(Monthly_Income[November])</f>
        <v>0</v>
      </c>
      <c r="N17" s="35">
        <f>SUM(Monthly_Income[December])</f>
        <v>0</v>
      </c>
    </row>
    <row r="18" spans="2:14" ht="16.5" customHeight="1" x14ac:dyDescent="0.25">
      <c r="B18" s="36" t="s">
        <v>195</v>
      </c>
      <c r="C18" s="37">
        <f>SUM(Monthly_Expenses[January])</f>
        <v>0</v>
      </c>
      <c r="D18" s="37">
        <f>SUM(Monthly_Expenses[February])</f>
        <v>0</v>
      </c>
      <c r="E18" s="37">
        <f>SUM(Monthly_Expenses[March])</f>
        <v>0</v>
      </c>
      <c r="F18" s="37">
        <f>SUM(Monthly_Expenses[April])</f>
        <v>0</v>
      </c>
      <c r="G18" s="37">
        <f>SUM(Monthly_Expenses[May])</f>
        <v>0</v>
      </c>
      <c r="H18" s="37">
        <f>SUM(Monthly_Expenses[June])</f>
        <v>0</v>
      </c>
      <c r="I18" s="37">
        <f>SUM(Monthly_Expenses[July])</f>
        <v>0</v>
      </c>
      <c r="J18" s="37">
        <f>SUM(Monthly_Expenses[August])</f>
        <v>0</v>
      </c>
      <c r="K18" s="37">
        <f>SUM(Monthly_Expenses[September])</f>
        <v>0</v>
      </c>
      <c r="L18" s="37">
        <f>SUM(Monthly_Expenses[October])</f>
        <v>0</v>
      </c>
      <c r="M18" s="37">
        <f>SUM(Monthly_Expenses[November])</f>
        <v>0</v>
      </c>
      <c r="N18" s="37">
        <f>SUM(Monthly_Expenses[December])</f>
        <v>0</v>
      </c>
    </row>
    <row r="19" spans="2:14" ht="16.5" customHeight="1" x14ac:dyDescent="0.25">
      <c r="B19" s="38" t="s">
        <v>196</v>
      </c>
      <c r="C19" s="39">
        <f>C17-C18</f>
        <v>0</v>
      </c>
      <c r="D19" s="39">
        <f t="shared" ref="D19:N19" si="0">D17-D18</f>
        <v>0</v>
      </c>
      <c r="E19" s="39">
        <f t="shared" si="0"/>
        <v>0</v>
      </c>
      <c r="F19" s="39">
        <f t="shared" si="0"/>
        <v>0</v>
      </c>
      <c r="G19" s="39">
        <f t="shared" si="0"/>
        <v>0</v>
      </c>
      <c r="H19" s="39">
        <f t="shared" si="0"/>
        <v>0</v>
      </c>
      <c r="I19" s="39">
        <f t="shared" si="0"/>
        <v>0</v>
      </c>
      <c r="J19" s="39">
        <f t="shared" si="0"/>
        <v>0</v>
      </c>
      <c r="K19" s="39">
        <f t="shared" si="0"/>
        <v>0</v>
      </c>
      <c r="L19" s="39">
        <f t="shared" si="0"/>
        <v>0</v>
      </c>
      <c r="M19" s="39">
        <f t="shared" si="0"/>
        <v>0</v>
      </c>
      <c r="N19" s="39">
        <f t="shared" si="0"/>
        <v>0</v>
      </c>
    </row>
    <row r="20" spans="2:14" ht="8.1" customHeight="1" x14ac:dyDescent="0.25">
      <c r="B20" s="40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1" spans="2:14" ht="16.5" customHeight="1" x14ac:dyDescent="0.25">
      <c r="B21" s="42" t="s">
        <v>209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pans="2:14" ht="16.5" customHeight="1" x14ac:dyDescent="0.25">
      <c r="B22" s="43" t="str">
        <f>Expenses!K3</f>
        <v>Debt &amp; Other Commitments</v>
      </c>
      <c r="C22" s="44">
        <f>SUMIFS('Monthly Expenses'!C:C,'Monthly Expenses'!$O:$O,'Monthly Cashflow'!$B22)</f>
        <v>0</v>
      </c>
      <c r="D22" s="44">
        <f>SUMIFS('Monthly Expenses'!D:D,'Monthly Expenses'!$O:$O,'Monthly Cashflow'!$B22)</f>
        <v>0</v>
      </c>
      <c r="E22" s="44">
        <f>SUMIFS('Monthly Expenses'!E:E,'Monthly Expenses'!$O:$O,'Monthly Cashflow'!$B22)</f>
        <v>0</v>
      </c>
      <c r="F22" s="44">
        <f>SUMIFS('Monthly Expenses'!F:F,'Monthly Expenses'!$O:$O,'Monthly Cashflow'!$B22)</f>
        <v>0</v>
      </c>
      <c r="G22" s="44">
        <f>SUMIFS('Monthly Expenses'!G:G,'Monthly Expenses'!$O:$O,'Monthly Cashflow'!$B22)</f>
        <v>0</v>
      </c>
      <c r="H22" s="44">
        <f>SUMIFS('Monthly Expenses'!H:H,'Monthly Expenses'!$O:$O,'Monthly Cashflow'!$B22)</f>
        <v>0</v>
      </c>
      <c r="I22" s="44">
        <f>SUMIFS('Monthly Expenses'!I:I,'Monthly Expenses'!$O:$O,'Monthly Cashflow'!$B22)</f>
        <v>0</v>
      </c>
      <c r="J22" s="44">
        <f>SUMIFS('Monthly Expenses'!J:J,'Monthly Expenses'!$O:$O,'Monthly Cashflow'!$B22)</f>
        <v>0</v>
      </c>
      <c r="K22" s="44">
        <f>SUMIFS('Monthly Expenses'!K:K,'Monthly Expenses'!$O:$O,'Monthly Cashflow'!$B22)</f>
        <v>0</v>
      </c>
      <c r="L22" s="44">
        <f>SUMIFS('Monthly Expenses'!L:L,'Monthly Expenses'!$O:$O,'Monthly Cashflow'!$B22)</f>
        <v>0</v>
      </c>
      <c r="M22" s="44">
        <f>SUMIFS('Monthly Expenses'!M:M,'Monthly Expenses'!$O:$O,'Monthly Cashflow'!$B22)</f>
        <v>0</v>
      </c>
      <c r="N22" s="44">
        <f>SUMIFS('Monthly Expenses'!N:N,'Monthly Expenses'!$O:$O,'Monthly Cashflow'!$B22)</f>
        <v>0</v>
      </c>
    </row>
    <row r="23" spans="2:14" ht="16.5" customHeight="1" x14ac:dyDescent="0.25">
      <c r="B23" s="45" t="str">
        <f>Expenses!K4</f>
        <v>Family Home</v>
      </c>
      <c r="C23" s="46">
        <f>SUMIFS('Monthly Expenses'!C:C,'Monthly Expenses'!$O:$O,'Monthly Cashflow'!$B23)</f>
        <v>0</v>
      </c>
      <c r="D23" s="46">
        <f>SUMIFS('Monthly Expenses'!D:D,'Monthly Expenses'!$O:$O,'Monthly Cashflow'!$B23)</f>
        <v>0</v>
      </c>
      <c r="E23" s="46">
        <f>SUMIFS('Monthly Expenses'!E:E,'Monthly Expenses'!$O:$O,'Monthly Cashflow'!$B23)</f>
        <v>0</v>
      </c>
      <c r="F23" s="46">
        <f>SUMIFS('Monthly Expenses'!F:F,'Monthly Expenses'!$O:$O,'Monthly Cashflow'!$B23)</f>
        <v>0</v>
      </c>
      <c r="G23" s="46">
        <f>SUMIFS('Monthly Expenses'!G:G,'Monthly Expenses'!$O:$O,'Monthly Cashflow'!$B23)</f>
        <v>0</v>
      </c>
      <c r="H23" s="46">
        <f>SUMIFS('Monthly Expenses'!H:H,'Monthly Expenses'!$O:$O,'Monthly Cashflow'!$B23)</f>
        <v>0</v>
      </c>
      <c r="I23" s="46">
        <f>SUMIFS('Monthly Expenses'!I:I,'Monthly Expenses'!$O:$O,'Monthly Cashflow'!$B23)</f>
        <v>0</v>
      </c>
      <c r="J23" s="46">
        <f>SUMIFS('Monthly Expenses'!J:J,'Monthly Expenses'!$O:$O,'Monthly Cashflow'!$B23)</f>
        <v>0</v>
      </c>
      <c r="K23" s="46">
        <f>SUMIFS('Monthly Expenses'!K:K,'Monthly Expenses'!$O:$O,'Monthly Cashflow'!$B23)</f>
        <v>0</v>
      </c>
      <c r="L23" s="46">
        <f>SUMIFS('Monthly Expenses'!L:L,'Monthly Expenses'!$O:$O,'Monthly Cashflow'!$B23)</f>
        <v>0</v>
      </c>
      <c r="M23" s="46">
        <f>SUMIFS('Monthly Expenses'!M:M,'Monthly Expenses'!$O:$O,'Monthly Cashflow'!$B23)</f>
        <v>0</v>
      </c>
      <c r="N23" s="46">
        <f>SUMIFS('Monthly Expenses'!N:N,'Monthly Expenses'!$O:$O,'Monthly Cashflow'!$B23)</f>
        <v>0</v>
      </c>
    </row>
    <row r="24" spans="2:14" ht="16.5" customHeight="1" x14ac:dyDescent="0.25">
      <c r="B24" s="43" t="str">
        <f>Expenses!K5</f>
        <v>Family &amp; Entertainment</v>
      </c>
      <c r="C24" s="44">
        <f>SUMIFS('Monthly Expenses'!C:C,'Monthly Expenses'!$O:$O,'Monthly Cashflow'!$B24)</f>
        <v>0</v>
      </c>
      <c r="D24" s="44">
        <f>SUMIFS('Monthly Expenses'!D:D,'Monthly Expenses'!$O:$O,'Monthly Cashflow'!$B24)</f>
        <v>0</v>
      </c>
      <c r="E24" s="44">
        <f>SUMIFS('Monthly Expenses'!E:E,'Monthly Expenses'!$O:$O,'Monthly Cashflow'!$B24)</f>
        <v>0</v>
      </c>
      <c r="F24" s="44">
        <f>SUMIFS('Monthly Expenses'!F:F,'Monthly Expenses'!$O:$O,'Monthly Cashflow'!$B24)</f>
        <v>0</v>
      </c>
      <c r="G24" s="44">
        <f>SUMIFS('Monthly Expenses'!G:G,'Monthly Expenses'!$O:$O,'Monthly Cashflow'!$B24)</f>
        <v>0</v>
      </c>
      <c r="H24" s="44">
        <f>SUMIFS('Monthly Expenses'!H:H,'Monthly Expenses'!$O:$O,'Monthly Cashflow'!$B24)</f>
        <v>0</v>
      </c>
      <c r="I24" s="44">
        <f>SUMIFS('Monthly Expenses'!I:I,'Monthly Expenses'!$O:$O,'Monthly Cashflow'!$B24)</f>
        <v>0</v>
      </c>
      <c r="J24" s="44">
        <f>SUMIFS('Monthly Expenses'!J:J,'Monthly Expenses'!$O:$O,'Monthly Cashflow'!$B24)</f>
        <v>0</v>
      </c>
      <c r="K24" s="44">
        <f>SUMIFS('Monthly Expenses'!K:K,'Monthly Expenses'!$O:$O,'Monthly Cashflow'!$B24)</f>
        <v>0</v>
      </c>
      <c r="L24" s="44">
        <f>SUMIFS('Monthly Expenses'!L:L,'Monthly Expenses'!$O:$O,'Monthly Cashflow'!$B24)</f>
        <v>0</v>
      </c>
      <c r="M24" s="44">
        <f>SUMIFS('Monthly Expenses'!M:M,'Monthly Expenses'!$O:$O,'Monthly Cashflow'!$B24)</f>
        <v>0</v>
      </c>
      <c r="N24" s="44">
        <f>SUMIFS('Monthly Expenses'!N:N,'Monthly Expenses'!$O:$O,'Monthly Cashflow'!$B24)</f>
        <v>0</v>
      </c>
    </row>
    <row r="25" spans="2:14" ht="16.5" customHeight="1" x14ac:dyDescent="0.25">
      <c r="B25" s="45" t="str">
        <f>Expenses!K6</f>
        <v>Medical</v>
      </c>
      <c r="C25" s="46">
        <f>SUMIFS('Monthly Expenses'!C:C,'Monthly Expenses'!$O:$O,'Monthly Cashflow'!$B25)</f>
        <v>0</v>
      </c>
      <c r="D25" s="46">
        <f>SUMIFS('Monthly Expenses'!D:D,'Monthly Expenses'!$O:$O,'Monthly Cashflow'!$B25)</f>
        <v>0</v>
      </c>
      <c r="E25" s="46">
        <f>SUMIFS('Monthly Expenses'!E:E,'Monthly Expenses'!$O:$O,'Monthly Cashflow'!$B25)</f>
        <v>0</v>
      </c>
      <c r="F25" s="46">
        <f>SUMIFS('Monthly Expenses'!F:F,'Monthly Expenses'!$O:$O,'Monthly Cashflow'!$B25)</f>
        <v>0</v>
      </c>
      <c r="G25" s="46">
        <f>SUMIFS('Monthly Expenses'!G:G,'Monthly Expenses'!$O:$O,'Monthly Cashflow'!$B25)</f>
        <v>0</v>
      </c>
      <c r="H25" s="46">
        <f>SUMIFS('Monthly Expenses'!H:H,'Monthly Expenses'!$O:$O,'Monthly Cashflow'!$B25)</f>
        <v>0</v>
      </c>
      <c r="I25" s="46">
        <f>SUMIFS('Monthly Expenses'!I:I,'Monthly Expenses'!$O:$O,'Monthly Cashflow'!$B25)</f>
        <v>0</v>
      </c>
      <c r="J25" s="46">
        <f>SUMIFS('Monthly Expenses'!J:J,'Monthly Expenses'!$O:$O,'Monthly Cashflow'!$B25)</f>
        <v>0</v>
      </c>
      <c r="K25" s="46">
        <f>SUMIFS('Monthly Expenses'!K:K,'Monthly Expenses'!$O:$O,'Monthly Cashflow'!$B25)</f>
        <v>0</v>
      </c>
      <c r="L25" s="46">
        <f>SUMIFS('Monthly Expenses'!L:L,'Monthly Expenses'!$O:$O,'Monthly Cashflow'!$B25)</f>
        <v>0</v>
      </c>
      <c r="M25" s="46">
        <f>SUMIFS('Monthly Expenses'!M:M,'Monthly Expenses'!$O:$O,'Monthly Cashflow'!$B25)</f>
        <v>0</v>
      </c>
      <c r="N25" s="46">
        <f>SUMIFS('Monthly Expenses'!N:N,'Monthly Expenses'!$O:$O,'Monthly Cashflow'!$B25)</f>
        <v>0</v>
      </c>
    </row>
    <row r="26" spans="2:14" ht="16.5" customHeight="1" x14ac:dyDescent="0.25">
      <c r="B26" s="43" t="str">
        <f>Expenses!K7</f>
        <v>Motor Vehicles/Travel</v>
      </c>
      <c r="C26" s="44">
        <f>SUMIFS('Monthly Expenses'!C:C,'Monthly Expenses'!$O:$O,'Monthly Cashflow'!$B26)</f>
        <v>0</v>
      </c>
      <c r="D26" s="44">
        <f>SUMIFS('Monthly Expenses'!D:D,'Monthly Expenses'!$O:$O,'Monthly Cashflow'!$B26)</f>
        <v>0</v>
      </c>
      <c r="E26" s="44">
        <f>SUMIFS('Monthly Expenses'!E:E,'Monthly Expenses'!$O:$O,'Monthly Cashflow'!$B26)</f>
        <v>0</v>
      </c>
      <c r="F26" s="44">
        <f>SUMIFS('Monthly Expenses'!F:F,'Monthly Expenses'!$O:$O,'Monthly Cashflow'!$B26)</f>
        <v>0</v>
      </c>
      <c r="G26" s="44">
        <f>SUMIFS('Monthly Expenses'!G:G,'Monthly Expenses'!$O:$O,'Monthly Cashflow'!$B26)</f>
        <v>0</v>
      </c>
      <c r="H26" s="44">
        <f>SUMIFS('Monthly Expenses'!H:H,'Monthly Expenses'!$O:$O,'Monthly Cashflow'!$B26)</f>
        <v>0</v>
      </c>
      <c r="I26" s="44">
        <f>SUMIFS('Monthly Expenses'!I:I,'Monthly Expenses'!$O:$O,'Monthly Cashflow'!$B26)</f>
        <v>0</v>
      </c>
      <c r="J26" s="44">
        <f>SUMIFS('Monthly Expenses'!J:J,'Monthly Expenses'!$O:$O,'Monthly Cashflow'!$B26)</f>
        <v>0</v>
      </c>
      <c r="K26" s="44">
        <f>SUMIFS('Monthly Expenses'!K:K,'Monthly Expenses'!$O:$O,'Monthly Cashflow'!$B26)</f>
        <v>0</v>
      </c>
      <c r="L26" s="44">
        <f>SUMIFS('Monthly Expenses'!L:L,'Monthly Expenses'!$O:$O,'Monthly Cashflow'!$B26)</f>
        <v>0</v>
      </c>
      <c r="M26" s="44">
        <f>SUMIFS('Monthly Expenses'!M:M,'Monthly Expenses'!$O:$O,'Monthly Cashflow'!$B26)</f>
        <v>0</v>
      </c>
      <c r="N26" s="44">
        <f>SUMIFS('Monthly Expenses'!N:N,'Monthly Expenses'!$O:$O,'Monthly Cashflow'!$B26)</f>
        <v>0</v>
      </c>
    </row>
    <row r="27" spans="2:14" ht="16.5" customHeight="1" x14ac:dyDescent="0.25">
      <c r="B27" s="45" t="str">
        <f>Expenses!K8</f>
        <v>Pets</v>
      </c>
      <c r="C27" s="46">
        <f>SUMIFS('Monthly Expenses'!C:C,'Monthly Expenses'!$O:$O,'Monthly Cashflow'!$B27)</f>
        <v>0</v>
      </c>
      <c r="D27" s="46">
        <f>SUMIFS('Monthly Expenses'!D:D,'Monthly Expenses'!$O:$O,'Monthly Cashflow'!$B27)</f>
        <v>0</v>
      </c>
      <c r="E27" s="46">
        <f>SUMIFS('Monthly Expenses'!E:E,'Monthly Expenses'!$O:$O,'Monthly Cashflow'!$B27)</f>
        <v>0</v>
      </c>
      <c r="F27" s="46">
        <f>SUMIFS('Monthly Expenses'!F:F,'Monthly Expenses'!$O:$O,'Monthly Cashflow'!$B27)</f>
        <v>0</v>
      </c>
      <c r="G27" s="46">
        <f>SUMIFS('Monthly Expenses'!G:G,'Monthly Expenses'!$O:$O,'Monthly Cashflow'!$B27)</f>
        <v>0</v>
      </c>
      <c r="H27" s="46">
        <f>SUMIFS('Monthly Expenses'!H:H,'Monthly Expenses'!$O:$O,'Monthly Cashflow'!$B27)</f>
        <v>0</v>
      </c>
      <c r="I27" s="46">
        <f>SUMIFS('Monthly Expenses'!I:I,'Monthly Expenses'!$O:$O,'Monthly Cashflow'!$B27)</f>
        <v>0</v>
      </c>
      <c r="J27" s="46">
        <f>SUMIFS('Monthly Expenses'!J:J,'Monthly Expenses'!$O:$O,'Monthly Cashflow'!$B27)</f>
        <v>0</v>
      </c>
      <c r="K27" s="46">
        <f>SUMIFS('Monthly Expenses'!K:K,'Monthly Expenses'!$O:$O,'Monthly Cashflow'!$B27)</f>
        <v>0</v>
      </c>
      <c r="L27" s="46">
        <f>SUMIFS('Monthly Expenses'!L:L,'Monthly Expenses'!$O:$O,'Monthly Cashflow'!$B27)</f>
        <v>0</v>
      </c>
      <c r="M27" s="46">
        <f>SUMIFS('Monthly Expenses'!M:M,'Monthly Expenses'!$O:$O,'Monthly Cashflow'!$B27)</f>
        <v>0</v>
      </c>
      <c r="N27" s="46">
        <f>SUMIFS('Monthly Expenses'!N:N,'Monthly Expenses'!$O:$O,'Monthly Cashflow'!$B27)</f>
        <v>0</v>
      </c>
    </row>
    <row r="28" spans="2:14" ht="16.5" customHeight="1" x14ac:dyDescent="0.25">
      <c r="B28" s="43" t="str">
        <f>Expenses!K9</f>
        <v>Gifts &amp; Donations</v>
      </c>
      <c r="C28" s="44">
        <f>SUMIFS('Monthly Expenses'!C:C,'Monthly Expenses'!$O:$O,'Monthly Cashflow'!$B28)</f>
        <v>0</v>
      </c>
      <c r="D28" s="44">
        <f>SUMIFS('Monthly Expenses'!D:D,'Monthly Expenses'!$O:$O,'Monthly Cashflow'!$B28)</f>
        <v>0</v>
      </c>
      <c r="E28" s="44">
        <f>SUMIFS('Monthly Expenses'!E:E,'Monthly Expenses'!$O:$O,'Monthly Cashflow'!$B28)</f>
        <v>0</v>
      </c>
      <c r="F28" s="44">
        <f>SUMIFS('Monthly Expenses'!F:F,'Monthly Expenses'!$O:$O,'Monthly Cashflow'!$B28)</f>
        <v>0</v>
      </c>
      <c r="G28" s="44">
        <f>SUMIFS('Monthly Expenses'!G:G,'Monthly Expenses'!$O:$O,'Monthly Cashflow'!$B28)</f>
        <v>0</v>
      </c>
      <c r="H28" s="44">
        <f>SUMIFS('Monthly Expenses'!H:H,'Monthly Expenses'!$O:$O,'Monthly Cashflow'!$B28)</f>
        <v>0</v>
      </c>
      <c r="I28" s="44">
        <f>SUMIFS('Monthly Expenses'!I:I,'Monthly Expenses'!$O:$O,'Monthly Cashflow'!$B28)</f>
        <v>0</v>
      </c>
      <c r="J28" s="44">
        <f>SUMIFS('Monthly Expenses'!J:J,'Monthly Expenses'!$O:$O,'Monthly Cashflow'!$B28)</f>
        <v>0</v>
      </c>
      <c r="K28" s="44">
        <f>SUMIFS('Monthly Expenses'!K:K,'Monthly Expenses'!$O:$O,'Monthly Cashflow'!$B28)</f>
        <v>0</v>
      </c>
      <c r="L28" s="44">
        <f>SUMIFS('Monthly Expenses'!L:L,'Monthly Expenses'!$O:$O,'Monthly Cashflow'!$B28)</f>
        <v>0</v>
      </c>
      <c r="M28" s="44">
        <f>SUMIFS('Monthly Expenses'!M:M,'Monthly Expenses'!$O:$O,'Monthly Cashflow'!$B28)</f>
        <v>0</v>
      </c>
      <c r="N28" s="44">
        <f>SUMIFS('Monthly Expenses'!N:N,'Monthly Expenses'!$O:$O,'Monthly Cashflow'!$B28)</f>
        <v>0</v>
      </c>
    </row>
    <row r="29" spans="2:14" ht="16.5" customHeight="1" x14ac:dyDescent="0.25">
      <c r="B29" s="45" t="str">
        <f>Expenses!K10</f>
        <v>Education</v>
      </c>
      <c r="C29" s="46">
        <f>SUMIFS('Monthly Expenses'!C:C,'Monthly Expenses'!$O:$O,'Monthly Cashflow'!$B29)</f>
        <v>0</v>
      </c>
      <c r="D29" s="46">
        <f>SUMIFS('Monthly Expenses'!D:D,'Monthly Expenses'!$O:$O,'Monthly Cashflow'!$B29)</f>
        <v>0</v>
      </c>
      <c r="E29" s="46">
        <f>SUMIFS('Monthly Expenses'!E:E,'Monthly Expenses'!$O:$O,'Monthly Cashflow'!$B29)</f>
        <v>0</v>
      </c>
      <c r="F29" s="46">
        <f>SUMIFS('Monthly Expenses'!F:F,'Monthly Expenses'!$O:$O,'Monthly Cashflow'!$B29)</f>
        <v>0</v>
      </c>
      <c r="G29" s="46">
        <f>SUMIFS('Monthly Expenses'!G:G,'Monthly Expenses'!$O:$O,'Monthly Cashflow'!$B29)</f>
        <v>0</v>
      </c>
      <c r="H29" s="46">
        <f>SUMIFS('Monthly Expenses'!H:H,'Monthly Expenses'!$O:$O,'Monthly Cashflow'!$B29)</f>
        <v>0</v>
      </c>
      <c r="I29" s="46">
        <f>SUMIFS('Monthly Expenses'!I:I,'Monthly Expenses'!$O:$O,'Monthly Cashflow'!$B29)</f>
        <v>0</v>
      </c>
      <c r="J29" s="46">
        <f>SUMIFS('Monthly Expenses'!J:J,'Monthly Expenses'!$O:$O,'Monthly Cashflow'!$B29)</f>
        <v>0</v>
      </c>
      <c r="K29" s="46">
        <f>SUMIFS('Monthly Expenses'!K:K,'Monthly Expenses'!$O:$O,'Monthly Cashflow'!$B29)</f>
        <v>0</v>
      </c>
      <c r="L29" s="46">
        <f>SUMIFS('Monthly Expenses'!L:L,'Monthly Expenses'!$O:$O,'Monthly Cashflow'!$B29)</f>
        <v>0</v>
      </c>
      <c r="M29" s="46">
        <f>SUMIFS('Monthly Expenses'!M:M,'Monthly Expenses'!$O:$O,'Monthly Cashflow'!$B29)</f>
        <v>0</v>
      </c>
      <c r="N29" s="46">
        <f>SUMIFS('Monthly Expenses'!N:N,'Monthly Expenses'!$O:$O,'Monthly Cashflow'!$B29)</f>
        <v>0</v>
      </c>
    </row>
    <row r="30" spans="2:14" ht="16.5" customHeight="1" x14ac:dyDescent="0.25">
      <c r="B30" s="43" t="str">
        <f>Expenses!K11</f>
        <v>Other Expenses</v>
      </c>
      <c r="C30" s="44">
        <f>SUMIFS('Monthly Expenses'!C:C,'Monthly Expenses'!$O:$O,'Monthly Cashflow'!$B30)</f>
        <v>0</v>
      </c>
      <c r="D30" s="44">
        <f>SUMIFS('Monthly Expenses'!D:D,'Monthly Expenses'!$O:$O,'Monthly Cashflow'!$B30)</f>
        <v>0</v>
      </c>
      <c r="E30" s="44">
        <f>SUMIFS('Monthly Expenses'!E:E,'Monthly Expenses'!$O:$O,'Monthly Cashflow'!$B30)</f>
        <v>0</v>
      </c>
      <c r="F30" s="44">
        <f>SUMIFS('Monthly Expenses'!F:F,'Monthly Expenses'!$O:$O,'Monthly Cashflow'!$B30)</f>
        <v>0</v>
      </c>
      <c r="G30" s="44">
        <f>SUMIFS('Monthly Expenses'!G:G,'Monthly Expenses'!$O:$O,'Monthly Cashflow'!$B30)</f>
        <v>0</v>
      </c>
      <c r="H30" s="44">
        <f>SUMIFS('Monthly Expenses'!H:H,'Monthly Expenses'!$O:$O,'Monthly Cashflow'!$B30)</f>
        <v>0</v>
      </c>
      <c r="I30" s="44">
        <f>SUMIFS('Monthly Expenses'!I:I,'Monthly Expenses'!$O:$O,'Monthly Cashflow'!$B30)</f>
        <v>0</v>
      </c>
      <c r="J30" s="44">
        <f>SUMIFS('Monthly Expenses'!J:J,'Monthly Expenses'!$O:$O,'Monthly Cashflow'!$B30)</f>
        <v>0</v>
      </c>
      <c r="K30" s="44">
        <f>SUMIFS('Monthly Expenses'!K:K,'Monthly Expenses'!$O:$O,'Monthly Cashflow'!$B30)</f>
        <v>0</v>
      </c>
      <c r="L30" s="44">
        <f>SUMIFS('Monthly Expenses'!L:L,'Monthly Expenses'!$O:$O,'Monthly Cashflow'!$B30)</f>
        <v>0</v>
      </c>
      <c r="M30" s="44">
        <f>SUMIFS('Monthly Expenses'!M:M,'Monthly Expenses'!$O:$O,'Monthly Cashflow'!$B30)</f>
        <v>0</v>
      </c>
      <c r="N30" s="44">
        <f>SUMIFS('Monthly Expenses'!N:N,'Monthly Expenses'!$O:$O,'Monthly Cashflow'!$B30)</f>
        <v>0</v>
      </c>
    </row>
    <row r="31" spans="2:14" ht="16.5" customHeight="1" x14ac:dyDescent="0.25">
      <c r="B31" s="45" t="str">
        <f>Expenses!K12</f>
        <v>Major Purchases</v>
      </c>
      <c r="C31" s="46">
        <f>SUMIFS('Monthly Expenses'!C:C,'Monthly Expenses'!$O:$O,'Monthly Cashflow'!$B31)</f>
        <v>0</v>
      </c>
      <c r="D31" s="46">
        <f>SUMIFS('Monthly Expenses'!D:D,'Monthly Expenses'!$O:$O,'Monthly Cashflow'!$B31)</f>
        <v>0</v>
      </c>
      <c r="E31" s="46">
        <f>SUMIFS('Monthly Expenses'!E:E,'Monthly Expenses'!$O:$O,'Monthly Cashflow'!$B31)</f>
        <v>0</v>
      </c>
      <c r="F31" s="46">
        <f>SUMIFS('Monthly Expenses'!F:F,'Monthly Expenses'!$O:$O,'Monthly Cashflow'!$B31)</f>
        <v>0</v>
      </c>
      <c r="G31" s="46">
        <f>SUMIFS('Monthly Expenses'!G:G,'Monthly Expenses'!$O:$O,'Monthly Cashflow'!$B31)</f>
        <v>0</v>
      </c>
      <c r="H31" s="46">
        <f>SUMIFS('Monthly Expenses'!H:H,'Monthly Expenses'!$O:$O,'Monthly Cashflow'!$B31)</f>
        <v>0</v>
      </c>
      <c r="I31" s="46">
        <f>SUMIFS('Monthly Expenses'!I:I,'Monthly Expenses'!$O:$O,'Monthly Cashflow'!$B31)</f>
        <v>0</v>
      </c>
      <c r="J31" s="46">
        <f>SUMIFS('Monthly Expenses'!J:J,'Monthly Expenses'!$O:$O,'Monthly Cashflow'!$B31)</f>
        <v>0</v>
      </c>
      <c r="K31" s="46">
        <f>SUMIFS('Monthly Expenses'!K:K,'Monthly Expenses'!$O:$O,'Monthly Cashflow'!$B31)</f>
        <v>0</v>
      </c>
      <c r="L31" s="46">
        <f>SUMIFS('Monthly Expenses'!L:L,'Monthly Expenses'!$O:$O,'Monthly Cashflow'!$B31)</f>
        <v>0</v>
      </c>
      <c r="M31" s="46">
        <f>SUMIFS('Monthly Expenses'!M:M,'Monthly Expenses'!$O:$O,'Monthly Cashflow'!$B31)</f>
        <v>0</v>
      </c>
      <c r="N31" s="46">
        <f>SUMIFS('Monthly Expenses'!N:N,'Monthly Expenses'!$O:$O,'Monthly Cashflow'!$B31)</f>
        <v>0</v>
      </c>
    </row>
    <row r="32" spans="2:14" ht="16.5" customHeight="1" x14ac:dyDescent="0.25">
      <c r="B32" s="43" t="str">
        <f>Expenses!K13</f>
        <v>Holidays</v>
      </c>
      <c r="C32" s="44">
        <f>SUMIFS('Monthly Expenses'!C:C,'Monthly Expenses'!$O:$O,'Monthly Cashflow'!$B32)</f>
        <v>0</v>
      </c>
      <c r="D32" s="44">
        <f>SUMIFS('Monthly Expenses'!D:D,'Monthly Expenses'!$O:$O,'Monthly Cashflow'!$B32)</f>
        <v>0</v>
      </c>
      <c r="E32" s="44">
        <f>SUMIFS('Monthly Expenses'!E:E,'Monthly Expenses'!$O:$O,'Monthly Cashflow'!$B32)</f>
        <v>0</v>
      </c>
      <c r="F32" s="44">
        <f>SUMIFS('Monthly Expenses'!F:F,'Monthly Expenses'!$O:$O,'Monthly Cashflow'!$B32)</f>
        <v>0</v>
      </c>
      <c r="G32" s="44">
        <f>SUMIFS('Monthly Expenses'!G:G,'Monthly Expenses'!$O:$O,'Monthly Cashflow'!$B32)</f>
        <v>0</v>
      </c>
      <c r="H32" s="44">
        <f>SUMIFS('Monthly Expenses'!H:H,'Monthly Expenses'!$O:$O,'Monthly Cashflow'!$B32)</f>
        <v>0</v>
      </c>
      <c r="I32" s="44">
        <f>SUMIFS('Monthly Expenses'!I:I,'Monthly Expenses'!$O:$O,'Monthly Cashflow'!$B32)</f>
        <v>0</v>
      </c>
      <c r="J32" s="44">
        <f>SUMIFS('Monthly Expenses'!J:J,'Monthly Expenses'!$O:$O,'Monthly Cashflow'!$B32)</f>
        <v>0</v>
      </c>
      <c r="K32" s="44">
        <f>SUMIFS('Monthly Expenses'!K:K,'Monthly Expenses'!$O:$O,'Monthly Cashflow'!$B32)</f>
        <v>0</v>
      </c>
      <c r="L32" s="44">
        <f>SUMIFS('Monthly Expenses'!L:L,'Monthly Expenses'!$O:$O,'Monthly Cashflow'!$B32)</f>
        <v>0</v>
      </c>
      <c r="M32" s="44">
        <f>SUMIFS('Monthly Expenses'!M:M,'Monthly Expenses'!$O:$O,'Monthly Cashflow'!$B32)</f>
        <v>0</v>
      </c>
      <c r="N32" s="44">
        <f>SUMIFS('Monthly Expenses'!N:N,'Monthly Expenses'!$O:$O,'Monthly Cashflow'!$B32)</f>
        <v>0</v>
      </c>
    </row>
    <row r="33" spans="2:14" ht="16.5" customHeight="1" x14ac:dyDescent="0.25">
      <c r="B33" s="45" t="str">
        <f>Expenses!K14</f>
        <v>Investments</v>
      </c>
      <c r="C33" s="46">
        <f>SUMIFS('Monthly Expenses'!C:C,'Monthly Expenses'!$O:$O,'Monthly Cashflow'!$B33)</f>
        <v>0</v>
      </c>
      <c r="D33" s="46">
        <f>SUMIFS('Monthly Expenses'!D:D,'Monthly Expenses'!$O:$O,'Monthly Cashflow'!$B33)</f>
        <v>0</v>
      </c>
      <c r="E33" s="46">
        <f>SUMIFS('Monthly Expenses'!E:E,'Monthly Expenses'!$O:$O,'Monthly Cashflow'!$B33)</f>
        <v>0</v>
      </c>
      <c r="F33" s="46">
        <f>SUMIFS('Monthly Expenses'!F:F,'Monthly Expenses'!$O:$O,'Monthly Cashflow'!$B33)</f>
        <v>0</v>
      </c>
      <c r="G33" s="46">
        <f>SUMIFS('Monthly Expenses'!G:G,'Monthly Expenses'!$O:$O,'Monthly Cashflow'!$B33)</f>
        <v>0</v>
      </c>
      <c r="H33" s="46">
        <f>SUMIFS('Monthly Expenses'!H:H,'Monthly Expenses'!$O:$O,'Monthly Cashflow'!$B33)</f>
        <v>0</v>
      </c>
      <c r="I33" s="46">
        <f>SUMIFS('Monthly Expenses'!I:I,'Monthly Expenses'!$O:$O,'Monthly Cashflow'!$B33)</f>
        <v>0</v>
      </c>
      <c r="J33" s="46">
        <f>SUMIFS('Monthly Expenses'!J:J,'Monthly Expenses'!$O:$O,'Monthly Cashflow'!$B33)</f>
        <v>0</v>
      </c>
      <c r="K33" s="46">
        <f>SUMIFS('Monthly Expenses'!K:K,'Monthly Expenses'!$O:$O,'Monthly Cashflow'!$B33)</f>
        <v>0</v>
      </c>
      <c r="L33" s="46">
        <f>SUMIFS('Monthly Expenses'!L:L,'Monthly Expenses'!$O:$O,'Monthly Cashflow'!$B33)</f>
        <v>0</v>
      </c>
      <c r="M33" s="46">
        <f>SUMIFS('Monthly Expenses'!M:M,'Monthly Expenses'!$O:$O,'Monthly Cashflow'!$B33)</f>
        <v>0</v>
      </c>
      <c r="N33" s="46">
        <f>SUMIFS('Monthly Expenses'!N:N,'Monthly Expenses'!$O:$O,'Monthly Cashflow'!$B33)</f>
        <v>0</v>
      </c>
    </row>
    <row r="34" spans="2:14" ht="16.5" customHeight="1" x14ac:dyDescent="0.25">
      <c r="B34" s="43" t="str">
        <f>Expenses!K15</f>
        <v>Rental Property 1</v>
      </c>
      <c r="C34" s="44">
        <f>SUMIFS('Monthly Expenses'!C:C,'Monthly Expenses'!$O:$O,'Monthly Cashflow'!$B34)</f>
        <v>0</v>
      </c>
      <c r="D34" s="44">
        <f>SUMIFS('Monthly Expenses'!D:D,'Monthly Expenses'!$O:$O,'Monthly Cashflow'!$B34)</f>
        <v>0</v>
      </c>
      <c r="E34" s="44">
        <f>SUMIFS('Monthly Expenses'!E:E,'Monthly Expenses'!$O:$O,'Monthly Cashflow'!$B34)</f>
        <v>0</v>
      </c>
      <c r="F34" s="44">
        <f>SUMIFS('Monthly Expenses'!F:F,'Monthly Expenses'!$O:$O,'Monthly Cashflow'!$B34)</f>
        <v>0</v>
      </c>
      <c r="G34" s="44">
        <f>SUMIFS('Monthly Expenses'!G:G,'Monthly Expenses'!$O:$O,'Monthly Cashflow'!$B34)</f>
        <v>0</v>
      </c>
      <c r="H34" s="44">
        <f>SUMIFS('Monthly Expenses'!H:H,'Monthly Expenses'!$O:$O,'Monthly Cashflow'!$B34)</f>
        <v>0</v>
      </c>
      <c r="I34" s="44">
        <f>SUMIFS('Monthly Expenses'!I:I,'Monthly Expenses'!$O:$O,'Monthly Cashflow'!$B34)</f>
        <v>0</v>
      </c>
      <c r="J34" s="44">
        <f>SUMIFS('Monthly Expenses'!J:J,'Monthly Expenses'!$O:$O,'Monthly Cashflow'!$B34)</f>
        <v>0</v>
      </c>
      <c r="K34" s="44">
        <f>SUMIFS('Monthly Expenses'!K:K,'Monthly Expenses'!$O:$O,'Monthly Cashflow'!$B34)</f>
        <v>0</v>
      </c>
      <c r="L34" s="44">
        <f>SUMIFS('Monthly Expenses'!L:L,'Monthly Expenses'!$O:$O,'Monthly Cashflow'!$B34)</f>
        <v>0</v>
      </c>
      <c r="M34" s="44">
        <f>SUMIFS('Monthly Expenses'!M:M,'Monthly Expenses'!$O:$O,'Monthly Cashflow'!$B34)</f>
        <v>0</v>
      </c>
      <c r="N34" s="44">
        <f>SUMIFS('Monthly Expenses'!N:N,'Monthly Expenses'!$O:$O,'Monthly Cashflow'!$B34)</f>
        <v>0</v>
      </c>
    </row>
    <row r="35" spans="2:14" ht="16.5" customHeight="1" x14ac:dyDescent="0.25">
      <c r="B35" s="45" t="str">
        <f>Expenses!K16</f>
        <v>Rental Property 2</v>
      </c>
      <c r="C35" s="46">
        <f>SUMIFS('Monthly Expenses'!C:C,'Monthly Expenses'!$O:$O,'Monthly Cashflow'!$B35)</f>
        <v>0</v>
      </c>
      <c r="D35" s="46">
        <f>SUMIFS('Monthly Expenses'!D:D,'Monthly Expenses'!$O:$O,'Monthly Cashflow'!$B35)</f>
        <v>0</v>
      </c>
      <c r="E35" s="46">
        <f>SUMIFS('Monthly Expenses'!E:E,'Monthly Expenses'!$O:$O,'Monthly Cashflow'!$B35)</f>
        <v>0</v>
      </c>
      <c r="F35" s="46">
        <f>SUMIFS('Monthly Expenses'!F:F,'Monthly Expenses'!$O:$O,'Monthly Cashflow'!$B35)</f>
        <v>0</v>
      </c>
      <c r="G35" s="46">
        <f>SUMIFS('Monthly Expenses'!G:G,'Monthly Expenses'!$O:$O,'Monthly Cashflow'!$B35)</f>
        <v>0</v>
      </c>
      <c r="H35" s="46">
        <f>SUMIFS('Monthly Expenses'!H:H,'Monthly Expenses'!$O:$O,'Monthly Cashflow'!$B35)</f>
        <v>0</v>
      </c>
      <c r="I35" s="46">
        <f>SUMIFS('Monthly Expenses'!I:I,'Monthly Expenses'!$O:$O,'Monthly Cashflow'!$B35)</f>
        <v>0</v>
      </c>
      <c r="J35" s="46">
        <f>SUMIFS('Monthly Expenses'!J:J,'Monthly Expenses'!$O:$O,'Monthly Cashflow'!$B35)</f>
        <v>0</v>
      </c>
      <c r="K35" s="46">
        <f>SUMIFS('Monthly Expenses'!K:K,'Monthly Expenses'!$O:$O,'Monthly Cashflow'!$B35)</f>
        <v>0</v>
      </c>
      <c r="L35" s="46">
        <f>SUMIFS('Monthly Expenses'!L:L,'Monthly Expenses'!$O:$O,'Monthly Cashflow'!$B35)</f>
        <v>0</v>
      </c>
      <c r="M35" s="46">
        <f>SUMIFS('Monthly Expenses'!M:M,'Monthly Expenses'!$O:$O,'Monthly Cashflow'!$B35)</f>
        <v>0</v>
      </c>
      <c r="N35" s="46">
        <f>SUMIFS('Monthly Expenses'!N:N,'Monthly Expenses'!$O:$O,'Monthly Cashflow'!$B35)</f>
        <v>0</v>
      </c>
    </row>
    <row r="36" spans="2:14" ht="16.5" customHeight="1" x14ac:dyDescent="0.25">
      <c r="B36" s="43" t="str">
        <f>Expenses!K17</f>
        <v>Emergency &amp; Opportunities</v>
      </c>
      <c r="C36" s="44">
        <f>SUMIFS('Monthly Expenses'!C:C,'Monthly Expenses'!$O:$O,'Monthly Cashflow'!$B36)</f>
        <v>0</v>
      </c>
      <c r="D36" s="44">
        <f>SUMIFS('Monthly Expenses'!D:D,'Monthly Expenses'!$O:$O,'Monthly Cashflow'!$B36)</f>
        <v>0</v>
      </c>
      <c r="E36" s="44">
        <f>SUMIFS('Monthly Expenses'!E:E,'Monthly Expenses'!$O:$O,'Monthly Cashflow'!$B36)</f>
        <v>0</v>
      </c>
      <c r="F36" s="44">
        <f>SUMIFS('Monthly Expenses'!F:F,'Monthly Expenses'!$O:$O,'Monthly Cashflow'!$B36)</f>
        <v>0</v>
      </c>
      <c r="G36" s="44">
        <f>SUMIFS('Monthly Expenses'!G:G,'Monthly Expenses'!$O:$O,'Monthly Cashflow'!$B36)</f>
        <v>0</v>
      </c>
      <c r="H36" s="44">
        <f>SUMIFS('Monthly Expenses'!H:H,'Monthly Expenses'!$O:$O,'Monthly Cashflow'!$B36)</f>
        <v>0</v>
      </c>
      <c r="I36" s="44">
        <f>SUMIFS('Monthly Expenses'!I:I,'Monthly Expenses'!$O:$O,'Monthly Cashflow'!$B36)</f>
        <v>0</v>
      </c>
      <c r="J36" s="44">
        <f>SUMIFS('Monthly Expenses'!J:J,'Monthly Expenses'!$O:$O,'Monthly Cashflow'!$B36)</f>
        <v>0</v>
      </c>
      <c r="K36" s="44">
        <f>SUMIFS('Monthly Expenses'!K:K,'Monthly Expenses'!$O:$O,'Monthly Cashflow'!$B36)</f>
        <v>0</v>
      </c>
      <c r="L36" s="44">
        <f>SUMIFS('Monthly Expenses'!L:L,'Monthly Expenses'!$O:$O,'Monthly Cashflow'!$B36)</f>
        <v>0</v>
      </c>
      <c r="M36" s="44">
        <f>SUMIFS('Monthly Expenses'!M:M,'Monthly Expenses'!$O:$O,'Monthly Cashflow'!$B36)</f>
        <v>0</v>
      </c>
      <c r="N36" s="44">
        <f>SUMIFS('Monthly Expenses'!N:N,'Monthly Expenses'!$O:$O,'Monthly Cashflow'!$B36)</f>
        <v>0</v>
      </c>
    </row>
    <row r="37" spans="2:14" ht="16.5" customHeight="1" x14ac:dyDescent="0.25"/>
    <row r="38" spans="2:14" ht="16.5" customHeight="1" x14ac:dyDescent="0.25"/>
    <row r="39" spans="2:14" ht="16.5" customHeight="1" x14ac:dyDescent="0.25"/>
    <row r="40" spans="2:14" ht="16.5" customHeight="1" x14ac:dyDescent="0.25"/>
    <row r="41" spans="2:14" ht="16.5" customHeight="1" x14ac:dyDescent="0.25"/>
    <row r="42" spans="2:14" ht="16.5" customHeight="1" x14ac:dyDescent="0.25"/>
    <row r="43" spans="2:14" ht="16.5" customHeight="1" x14ac:dyDescent="0.25"/>
    <row r="44" spans="2:14" ht="16.5" customHeight="1" x14ac:dyDescent="0.25"/>
    <row r="45" spans="2:14" ht="16.5" customHeight="1" x14ac:dyDescent="0.25"/>
    <row r="46" spans="2:14" ht="16.5" customHeight="1" x14ac:dyDescent="0.25"/>
    <row r="47" spans="2:14" ht="16.5" customHeight="1" x14ac:dyDescent="0.25"/>
    <row r="48" spans="2:14" ht="16.5" customHeight="1" x14ac:dyDescent="0.25"/>
    <row r="49" ht="16.5" customHeight="1" x14ac:dyDescent="0.25"/>
    <row r="50" ht="16.5" customHeight="1" x14ac:dyDescent="0.25"/>
    <row r="51" ht="16.5" customHeight="1" x14ac:dyDescent="0.25"/>
    <row r="52" ht="16.5" customHeight="1" x14ac:dyDescent="0.25"/>
    <row r="53" ht="16.5" customHeight="1" x14ac:dyDescent="0.25"/>
    <row r="54" ht="16.5" customHeight="1" x14ac:dyDescent="0.25"/>
    <row r="55" ht="16.5" customHeight="1" x14ac:dyDescent="0.25"/>
    <row r="56" ht="16.5" customHeight="1" x14ac:dyDescent="0.25"/>
    <row r="57" ht="16.5" customHeight="1" x14ac:dyDescent="0.25"/>
    <row r="58" ht="16.5" customHeight="1" x14ac:dyDescent="0.25"/>
    <row r="59" ht="16.5" customHeight="1" x14ac:dyDescent="0.25"/>
    <row r="60" ht="16.5" customHeight="1" x14ac:dyDescent="0.25"/>
    <row r="61" ht="16.5" customHeight="1" x14ac:dyDescent="0.25"/>
    <row r="62" ht="16.5" customHeight="1" x14ac:dyDescent="0.25"/>
    <row r="63" ht="16.5" customHeight="1" x14ac:dyDescent="0.25"/>
    <row r="64" ht="16.5" customHeight="1" x14ac:dyDescent="0.25"/>
    <row r="65" ht="16.5" customHeight="1" x14ac:dyDescent="0.25"/>
    <row r="66" ht="16.5" customHeight="1" x14ac:dyDescent="0.25"/>
    <row r="67" ht="16.5" customHeight="1" x14ac:dyDescent="0.25"/>
    <row r="68" ht="16.5" customHeight="1" x14ac:dyDescent="0.25"/>
    <row r="69" ht="16.5" customHeight="1" x14ac:dyDescent="0.25"/>
    <row r="70" ht="16.5" customHeight="1" x14ac:dyDescent="0.25"/>
    <row r="71" ht="16.5" customHeight="1" x14ac:dyDescent="0.25"/>
    <row r="72" ht="16.5" customHeight="1" x14ac:dyDescent="0.25"/>
    <row r="73" ht="16.5" customHeight="1" x14ac:dyDescent="0.25"/>
    <row r="74" ht="16.5" customHeight="1" x14ac:dyDescent="0.25"/>
    <row r="75" ht="16.5" customHeight="1" x14ac:dyDescent="0.25"/>
    <row r="76" ht="16.5" customHeight="1" x14ac:dyDescent="0.25"/>
    <row r="77" ht="16.5" customHeight="1" x14ac:dyDescent="0.25"/>
    <row r="78" ht="16.5" customHeight="1" x14ac:dyDescent="0.25"/>
    <row r="79" ht="16.5" customHeight="1" x14ac:dyDescent="0.25"/>
    <row r="80" ht="16.5" customHeight="1" x14ac:dyDescent="0.25"/>
    <row r="81" ht="16.5" customHeight="1" x14ac:dyDescent="0.25"/>
    <row r="82" ht="16.5" customHeight="1" x14ac:dyDescent="0.25"/>
    <row r="83" ht="16.5" customHeight="1" x14ac:dyDescent="0.25"/>
    <row r="84" ht="16.5" customHeight="1" x14ac:dyDescent="0.25"/>
    <row r="85" ht="16.5" customHeight="1" x14ac:dyDescent="0.25"/>
    <row r="86" ht="16.5" customHeight="1" x14ac:dyDescent="0.25"/>
    <row r="87" ht="16.5" customHeight="1" x14ac:dyDescent="0.25"/>
    <row r="88" ht="16.5" customHeight="1" x14ac:dyDescent="0.25"/>
    <row r="89" ht="16.5" customHeight="1" x14ac:dyDescent="0.25"/>
    <row r="90" ht="16.5" customHeight="1" x14ac:dyDescent="0.25"/>
    <row r="91" ht="16.5" customHeight="1" x14ac:dyDescent="0.25"/>
    <row r="92" ht="16.5" customHeight="1" x14ac:dyDescent="0.25"/>
    <row r="93" ht="16.5" customHeight="1" x14ac:dyDescent="0.25"/>
    <row r="94" ht="16.5" customHeight="1" x14ac:dyDescent="0.25"/>
    <row r="95" ht="16.5" customHeight="1" x14ac:dyDescent="0.25"/>
    <row r="96" ht="16.5" customHeight="1" x14ac:dyDescent="0.25"/>
    <row r="97" ht="16.5" customHeight="1" x14ac:dyDescent="0.25"/>
    <row r="98" ht="16.5" customHeight="1" x14ac:dyDescent="0.25"/>
    <row r="99" ht="16.5" customHeight="1" x14ac:dyDescent="0.25"/>
    <row r="100" ht="16.5" customHeight="1" x14ac:dyDescent="0.25"/>
    <row r="101" ht="16.5" customHeight="1" x14ac:dyDescent="0.25"/>
    <row r="102" ht="16.5" customHeight="1" x14ac:dyDescent="0.25"/>
    <row r="103" ht="16.5" customHeight="1" x14ac:dyDescent="0.25"/>
    <row r="104" ht="16.5" customHeight="1" x14ac:dyDescent="0.25"/>
    <row r="105" ht="16.5" customHeight="1" x14ac:dyDescent="0.25"/>
    <row r="106" ht="16.5" customHeight="1" x14ac:dyDescent="0.25"/>
    <row r="107" ht="16.5" customHeight="1" x14ac:dyDescent="0.25"/>
    <row r="108" ht="16.5" customHeight="1" x14ac:dyDescent="0.25"/>
    <row r="109" ht="16.5" customHeight="1" x14ac:dyDescent="0.25"/>
    <row r="110" ht="16.5" customHeight="1" x14ac:dyDescent="0.25"/>
    <row r="111" ht="16.5" customHeight="1" x14ac:dyDescent="0.25"/>
    <row r="112" ht="16.5" customHeight="1" x14ac:dyDescent="0.25"/>
    <row r="113" ht="16.5" customHeight="1" x14ac:dyDescent="0.25"/>
    <row r="114" ht="16.5" customHeight="1" x14ac:dyDescent="0.25"/>
    <row r="115" ht="16.5" customHeight="1" x14ac:dyDescent="0.25"/>
    <row r="116" ht="16.5" customHeight="1" x14ac:dyDescent="0.25"/>
    <row r="117" ht="16.5" customHeight="1" x14ac:dyDescent="0.25"/>
    <row r="118" ht="16.5" customHeight="1" x14ac:dyDescent="0.25"/>
    <row r="119" ht="16.5" customHeight="1" x14ac:dyDescent="0.25"/>
    <row r="120" ht="16.5" customHeight="1" x14ac:dyDescent="0.25"/>
    <row r="121" ht="16.5" customHeight="1" x14ac:dyDescent="0.25"/>
    <row r="122" ht="16.5" customHeight="1" x14ac:dyDescent="0.25"/>
    <row r="123" ht="16.5" customHeight="1" x14ac:dyDescent="0.25"/>
    <row r="124" ht="16.5" customHeight="1" x14ac:dyDescent="0.25"/>
    <row r="125" ht="16.5" customHeight="1" x14ac:dyDescent="0.25"/>
    <row r="126" ht="16.5" customHeight="1" x14ac:dyDescent="0.25"/>
    <row r="127" ht="16.5" customHeight="1" x14ac:dyDescent="0.25"/>
    <row r="128" ht="16.5" customHeight="1" x14ac:dyDescent="0.25"/>
    <row r="129" ht="16.5" customHeight="1" x14ac:dyDescent="0.25"/>
    <row r="130" ht="16.5" customHeight="1" x14ac:dyDescent="0.25"/>
    <row r="131" ht="16.5" customHeight="1" x14ac:dyDescent="0.25"/>
    <row r="132" ht="16.5" customHeight="1" x14ac:dyDescent="0.25"/>
    <row r="133" ht="16.5" customHeight="1" x14ac:dyDescent="0.25"/>
    <row r="134" ht="16.5" customHeight="1" x14ac:dyDescent="0.25"/>
    <row r="135" ht="16.5" customHeight="1" x14ac:dyDescent="0.25"/>
    <row r="136" ht="16.5" customHeight="1" x14ac:dyDescent="0.25"/>
    <row r="137" ht="16.5" customHeight="1" x14ac:dyDescent="0.25"/>
    <row r="138" ht="16.5" customHeight="1" x14ac:dyDescent="0.25"/>
    <row r="139" ht="16.5" customHeight="1" x14ac:dyDescent="0.25"/>
    <row r="140" ht="16.5" customHeight="1" x14ac:dyDescent="0.25"/>
    <row r="141" ht="16.5" customHeight="1" x14ac:dyDescent="0.25"/>
    <row r="142" ht="16.5" customHeight="1" x14ac:dyDescent="0.25"/>
    <row r="143" ht="16.5" customHeight="1" x14ac:dyDescent="0.25"/>
    <row r="144" ht="16.5" customHeight="1" x14ac:dyDescent="0.25"/>
    <row r="145" ht="16.5" customHeight="1" x14ac:dyDescent="0.25"/>
    <row r="146" ht="16.5" customHeight="1" x14ac:dyDescent="0.25"/>
    <row r="147" ht="16.5" customHeight="1" x14ac:dyDescent="0.25"/>
    <row r="148" ht="16.5" customHeight="1" x14ac:dyDescent="0.25"/>
    <row r="149" ht="16.5" customHeight="1" x14ac:dyDescent="0.25"/>
    <row r="150" ht="16.5" customHeight="1" x14ac:dyDescent="0.25"/>
    <row r="151" ht="16.5" customHeight="1" x14ac:dyDescent="0.25"/>
    <row r="152" ht="16.5" customHeight="1" x14ac:dyDescent="0.25"/>
    <row r="153" ht="16.5" customHeight="1" x14ac:dyDescent="0.25"/>
    <row r="154" ht="16.5" customHeight="1" x14ac:dyDescent="0.25"/>
    <row r="155" ht="16.5" customHeight="1" x14ac:dyDescent="0.25"/>
    <row r="156" ht="16.5" customHeight="1" x14ac:dyDescent="0.25"/>
    <row r="157" ht="16.5" customHeight="1" x14ac:dyDescent="0.25"/>
    <row r="158" ht="16.5" customHeight="1" x14ac:dyDescent="0.25"/>
    <row r="159" ht="16.5" customHeight="1" x14ac:dyDescent="0.25"/>
    <row r="160" ht="16.5" customHeight="1" x14ac:dyDescent="0.25"/>
    <row r="161" ht="16.5" customHeight="1" x14ac:dyDescent="0.25"/>
    <row r="162" ht="16.5" customHeight="1" x14ac:dyDescent="0.25"/>
    <row r="163" ht="16.5" customHeight="1" x14ac:dyDescent="0.25"/>
    <row r="164" ht="16.5" customHeight="1" x14ac:dyDescent="0.25"/>
    <row r="165" ht="16.5" customHeight="1" x14ac:dyDescent="0.25"/>
    <row r="166" ht="16.5" customHeight="1" x14ac:dyDescent="0.25"/>
    <row r="167" ht="16.5" customHeight="1" x14ac:dyDescent="0.25"/>
    <row r="168" ht="16.5" customHeight="1" x14ac:dyDescent="0.25"/>
    <row r="169" ht="16.5" customHeight="1" x14ac:dyDescent="0.25"/>
    <row r="170" ht="16.5" customHeight="1" x14ac:dyDescent="0.25"/>
    <row r="171" ht="16.5" customHeight="1" x14ac:dyDescent="0.25"/>
    <row r="172" ht="16.5" customHeight="1" x14ac:dyDescent="0.25"/>
    <row r="173" ht="16.5" customHeight="1" x14ac:dyDescent="0.25"/>
    <row r="174" ht="16.5" customHeight="1" x14ac:dyDescent="0.25"/>
    <row r="175" ht="16.5" customHeight="1" x14ac:dyDescent="0.25"/>
    <row r="176" ht="16.5" customHeight="1" x14ac:dyDescent="0.25"/>
    <row r="177" ht="16.5" customHeight="1" x14ac:dyDescent="0.25"/>
    <row r="178" ht="16.5" customHeight="1" x14ac:dyDescent="0.25"/>
    <row r="179" ht="16.5" customHeight="1" x14ac:dyDescent="0.25"/>
    <row r="180" ht="16.5" customHeight="1" x14ac:dyDescent="0.25"/>
    <row r="181" ht="16.5" customHeight="1" x14ac:dyDescent="0.25"/>
    <row r="182" ht="16.5" customHeight="1" x14ac:dyDescent="0.25"/>
    <row r="183" ht="16.5" customHeight="1" x14ac:dyDescent="0.25"/>
    <row r="184" ht="16.5" customHeight="1" x14ac:dyDescent="0.25"/>
    <row r="185" ht="16.5" customHeight="1" x14ac:dyDescent="0.25"/>
    <row r="186" ht="16.5" customHeight="1" x14ac:dyDescent="0.25"/>
    <row r="187" ht="16.5" customHeight="1" x14ac:dyDescent="0.25"/>
    <row r="188" ht="16.5" customHeight="1" x14ac:dyDescent="0.25"/>
    <row r="189" ht="16.5" customHeight="1" x14ac:dyDescent="0.25"/>
    <row r="190" ht="16.5" customHeight="1" x14ac:dyDescent="0.25"/>
    <row r="191" ht="16.5" customHeight="1" x14ac:dyDescent="0.25"/>
    <row r="192" ht="16.5" customHeight="1" x14ac:dyDescent="0.25"/>
    <row r="193" ht="16.5" customHeight="1" x14ac:dyDescent="0.25"/>
    <row r="194" ht="16.5" customHeight="1" x14ac:dyDescent="0.25"/>
    <row r="195" ht="16.5" customHeight="1" x14ac:dyDescent="0.25"/>
    <row r="196" ht="16.5" customHeight="1" x14ac:dyDescent="0.25"/>
    <row r="197" ht="16.5" customHeight="1" x14ac:dyDescent="0.25"/>
    <row r="198" ht="16.5" customHeight="1" x14ac:dyDescent="0.25"/>
    <row r="199" ht="16.5" customHeight="1" x14ac:dyDescent="0.25"/>
    <row r="200" ht="16.5" customHeight="1" x14ac:dyDescent="0.25"/>
    <row r="201" ht="16.5" customHeight="1" x14ac:dyDescent="0.25"/>
    <row r="202" ht="16.5" customHeight="1" x14ac:dyDescent="0.25"/>
    <row r="203" ht="16.5" customHeight="1" x14ac:dyDescent="0.25"/>
    <row r="204" ht="16.5" customHeight="1" x14ac:dyDescent="0.25"/>
    <row r="205" ht="16.5" customHeight="1" x14ac:dyDescent="0.25"/>
    <row r="206" ht="16.5" customHeight="1" x14ac:dyDescent="0.25"/>
    <row r="207" ht="16.5" customHeight="1" x14ac:dyDescent="0.25"/>
    <row r="208" ht="16.5" customHeight="1" x14ac:dyDescent="0.25"/>
    <row r="209" ht="16.5" customHeight="1" x14ac:dyDescent="0.25"/>
    <row r="210" ht="16.5" customHeight="1" x14ac:dyDescent="0.25"/>
    <row r="211" ht="16.5" customHeight="1" x14ac:dyDescent="0.25"/>
    <row r="212" ht="16.5" customHeight="1" x14ac:dyDescent="0.25"/>
    <row r="213" ht="16.5" customHeight="1" x14ac:dyDescent="0.25"/>
    <row r="214" ht="16.5" customHeight="1" x14ac:dyDescent="0.25"/>
    <row r="215" ht="16.5" customHeight="1" x14ac:dyDescent="0.25"/>
    <row r="216" ht="16.5" customHeight="1" x14ac:dyDescent="0.25"/>
    <row r="217" ht="16.5" customHeight="1" x14ac:dyDescent="0.25"/>
    <row r="218" ht="16.5" customHeight="1" x14ac:dyDescent="0.25"/>
    <row r="219" ht="16.5" customHeight="1" x14ac:dyDescent="0.25"/>
    <row r="220" ht="16.5" customHeight="1" x14ac:dyDescent="0.25"/>
    <row r="221" ht="16.5" customHeight="1" x14ac:dyDescent="0.25"/>
    <row r="222" ht="16.5" customHeight="1" x14ac:dyDescent="0.25"/>
    <row r="223" ht="16.5" customHeight="1" x14ac:dyDescent="0.25"/>
    <row r="224" ht="16.5" customHeight="1" x14ac:dyDescent="0.25"/>
    <row r="225" ht="16.5" customHeight="1" x14ac:dyDescent="0.25"/>
    <row r="226" ht="16.5" customHeight="1" x14ac:dyDescent="0.25"/>
    <row r="227" ht="16.5" customHeight="1" x14ac:dyDescent="0.25"/>
    <row r="228" ht="16.5" customHeight="1" x14ac:dyDescent="0.25"/>
    <row r="229" ht="16.5" customHeight="1" x14ac:dyDescent="0.25"/>
    <row r="230" ht="16.5" customHeight="1" x14ac:dyDescent="0.25"/>
    <row r="231" ht="16.5" customHeight="1" x14ac:dyDescent="0.25"/>
    <row r="232" ht="16.5" customHeight="1" x14ac:dyDescent="0.25"/>
    <row r="233" ht="16.5" customHeight="1" x14ac:dyDescent="0.25"/>
    <row r="234" ht="16.5" customHeight="1" x14ac:dyDescent="0.25"/>
    <row r="235" ht="16.5" customHeight="1" x14ac:dyDescent="0.25"/>
    <row r="236" ht="16.5" customHeight="1" x14ac:dyDescent="0.25"/>
    <row r="237" ht="16.5" customHeight="1" x14ac:dyDescent="0.25"/>
    <row r="238" ht="16.5" customHeight="1" x14ac:dyDescent="0.25"/>
    <row r="239" ht="16.5" customHeight="1" x14ac:dyDescent="0.25"/>
    <row r="240" ht="16.5" customHeight="1" x14ac:dyDescent="0.25"/>
    <row r="241" ht="16.5" customHeight="1" x14ac:dyDescent="0.25"/>
    <row r="242" ht="16.5" customHeight="1" x14ac:dyDescent="0.25"/>
    <row r="243" ht="16.5" customHeight="1" x14ac:dyDescent="0.25"/>
    <row r="244" ht="16.5" customHeight="1" x14ac:dyDescent="0.25"/>
    <row r="245" ht="16.5" customHeight="1" x14ac:dyDescent="0.25"/>
    <row r="246" ht="16.5" customHeight="1" x14ac:dyDescent="0.25"/>
    <row r="247" ht="16.5" customHeight="1" x14ac:dyDescent="0.25"/>
    <row r="248" ht="16.5" customHeight="1" x14ac:dyDescent="0.25"/>
    <row r="249" ht="16.5" customHeight="1" x14ac:dyDescent="0.25"/>
    <row r="250" ht="16.5" customHeight="1" x14ac:dyDescent="0.25"/>
    <row r="251" ht="16.5" customHeight="1" x14ac:dyDescent="0.25"/>
    <row r="252" ht="16.5" customHeight="1" x14ac:dyDescent="0.25"/>
    <row r="253" ht="16.5" customHeight="1" x14ac:dyDescent="0.25"/>
    <row r="254" ht="16.5" customHeight="1" x14ac:dyDescent="0.25"/>
    <row r="255" ht="16.5" customHeight="1" x14ac:dyDescent="0.25"/>
    <row r="256" ht="16.5" customHeight="1" x14ac:dyDescent="0.25"/>
    <row r="257" ht="16.5" customHeight="1" x14ac:dyDescent="0.25"/>
    <row r="258" ht="16.5" customHeight="1" x14ac:dyDescent="0.25"/>
    <row r="259" ht="16.5" customHeight="1" x14ac:dyDescent="0.25"/>
    <row r="260" ht="16.5" customHeight="1" x14ac:dyDescent="0.25"/>
    <row r="261" ht="16.5" customHeight="1" x14ac:dyDescent="0.25"/>
    <row r="262" ht="16.5" customHeight="1" x14ac:dyDescent="0.25"/>
    <row r="263" ht="16.5" customHeight="1" x14ac:dyDescent="0.25"/>
    <row r="264" ht="16.5" customHeight="1" x14ac:dyDescent="0.25"/>
    <row r="265" ht="16.5" customHeight="1" x14ac:dyDescent="0.25"/>
    <row r="266" ht="16.5" customHeight="1" x14ac:dyDescent="0.25"/>
    <row r="267" ht="16.5" customHeight="1" x14ac:dyDescent="0.25"/>
    <row r="268" ht="16.5" customHeight="1" x14ac:dyDescent="0.25"/>
    <row r="269" ht="16.5" customHeight="1" x14ac:dyDescent="0.25"/>
    <row r="270" ht="16.5" customHeight="1" x14ac:dyDescent="0.25"/>
    <row r="271" ht="16.5" customHeight="1" x14ac:dyDescent="0.25"/>
    <row r="272" ht="16.5" customHeight="1" x14ac:dyDescent="0.25"/>
    <row r="273" ht="16.5" customHeight="1" x14ac:dyDescent="0.25"/>
    <row r="274" ht="16.5" customHeight="1" x14ac:dyDescent="0.25"/>
    <row r="275" ht="16.5" customHeight="1" x14ac:dyDescent="0.25"/>
    <row r="276" ht="16.5" customHeight="1" x14ac:dyDescent="0.25"/>
    <row r="277" ht="16.5" customHeight="1" x14ac:dyDescent="0.25"/>
    <row r="278" ht="16.5" customHeight="1" x14ac:dyDescent="0.25"/>
    <row r="279" ht="16.5" customHeight="1" x14ac:dyDescent="0.25"/>
    <row r="280" ht="16.5" customHeight="1" x14ac:dyDescent="0.25"/>
    <row r="281" ht="16.5" customHeight="1" x14ac:dyDescent="0.25"/>
    <row r="282" ht="16.5" customHeight="1" x14ac:dyDescent="0.25"/>
    <row r="283" ht="16.5" customHeight="1" x14ac:dyDescent="0.25"/>
    <row r="284" ht="16.5" customHeight="1" x14ac:dyDescent="0.25"/>
    <row r="285" ht="16.5" customHeight="1" x14ac:dyDescent="0.25"/>
    <row r="286" ht="16.5" customHeight="1" x14ac:dyDescent="0.25"/>
    <row r="287" ht="16.5" customHeight="1" x14ac:dyDescent="0.25"/>
    <row r="288" ht="16.5" customHeight="1" x14ac:dyDescent="0.25"/>
    <row r="289" ht="16.5" customHeight="1" x14ac:dyDescent="0.25"/>
    <row r="290" ht="16.5" customHeight="1" x14ac:dyDescent="0.25"/>
    <row r="291" ht="16.5" customHeight="1" x14ac:dyDescent="0.25"/>
    <row r="292" ht="16.5" customHeight="1" x14ac:dyDescent="0.25"/>
    <row r="293" ht="16.5" customHeight="1" x14ac:dyDescent="0.25"/>
    <row r="294" ht="16.5" customHeight="1" x14ac:dyDescent="0.25"/>
    <row r="295" ht="16.5" customHeight="1" x14ac:dyDescent="0.25"/>
    <row r="296" ht="16.5" customHeight="1" x14ac:dyDescent="0.25"/>
    <row r="297" ht="16.5" customHeight="1" x14ac:dyDescent="0.25"/>
    <row r="298" ht="16.5" customHeight="1" x14ac:dyDescent="0.25"/>
    <row r="299" ht="16.5" customHeight="1" x14ac:dyDescent="0.25"/>
    <row r="300" ht="16.5" customHeight="1" x14ac:dyDescent="0.25"/>
    <row r="301" ht="16.5" customHeight="1" x14ac:dyDescent="0.25"/>
    <row r="302" ht="16.5" customHeight="1" x14ac:dyDescent="0.25"/>
  </sheetData>
  <pageMargins left="0.5" right="0.5" top="0.75" bottom="0.75" header="0.3" footer="0.3"/>
  <pageSetup scale="79" fitToHeight="0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-0.249977111117893"/>
  </sheetPr>
  <dimension ref="B1:O27"/>
  <sheetViews>
    <sheetView showGridLines="0" topLeftCell="A4" zoomScale="85" zoomScaleNormal="85" workbookViewId="0">
      <selection activeCell="C16" sqref="C16:C27"/>
    </sheetView>
  </sheetViews>
  <sheetFormatPr defaultColWidth="8.875" defaultRowHeight="13.5" x14ac:dyDescent="0.25"/>
  <cols>
    <col min="1" max="1" width="2" customWidth="1"/>
    <col min="2" max="3" width="30" customWidth="1"/>
    <col min="4" max="4" width="29.875" bestFit="1" customWidth="1"/>
    <col min="5" max="5" width="16.375" bestFit="1" customWidth="1"/>
    <col min="6" max="6" width="11.875" customWidth="1"/>
    <col min="7" max="7" width="25.5" customWidth="1"/>
    <col min="8" max="8" width="12.125" bestFit="1" customWidth="1"/>
    <col min="9" max="9" width="11.25" bestFit="1" customWidth="1"/>
    <col min="11" max="11" width="21.75" bestFit="1" customWidth="1"/>
    <col min="12" max="12" width="5.875" bestFit="1" customWidth="1"/>
    <col min="14" max="14" width="13" bestFit="1" customWidth="1"/>
  </cols>
  <sheetData>
    <row r="1" spans="2:15" ht="23.25" customHeight="1" x14ac:dyDescent="0.25">
      <c r="B1" s="4" t="s">
        <v>13</v>
      </c>
      <c r="C1" s="4" t="s">
        <v>186</v>
      </c>
      <c r="D1" s="10"/>
      <c r="E1" s="10"/>
      <c r="F1" s="10"/>
      <c r="G1" s="4" t="s">
        <v>100</v>
      </c>
      <c r="H1" s="4"/>
    </row>
    <row r="2" spans="2:15" x14ac:dyDescent="0.25">
      <c r="B2" s="3" t="s">
        <v>14</v>
      </c>
      <c r="C2" s="3" t="s">
        <v>185</v>
      </c>
      <c r="D2" s="6" t="s">
        <v>96</v>
      </c>
      <c r="E2" s="6"/>
      <c r="F2" s="9" t="s">
        <v>11</v>
      </c>
      <c r="G2" s="3" t="s">
        <v>106</v>
      </c>
      <c r="H2" s="3" t="s">
        <v>98</v>
      </c>
      <c r="I2" s="3" t="s">
        <v>11</v>
      </c>
      <c r="K2" t="s">
        <v>107</v>
      </c>
      <c r="N2" t="s">
        <v>108</v>
      </c>
    </row>
    <row r="3" spans="2:15" ht="16.5" customHeight="1" x14ac:dyDescent="0.25">
      <c r="B3" t="s">
        <v>15</v>
      </c>
      <c r="C3" t="s">
        <v>189</v>
      </c>
      <c r="D3" s="7" t="str">
        <f>IF(Expenses!$K3=0,#N/A,Expenses!$K3)</f>
        <v>Debt &amp; Other Commitments</v>
      </c>
      <c r="E3" s="8" t="str">
        <f>VLOOKUP(D3,Expenses!$K$3:$L$22,2,FALSE)</f>
        <v>Debt</v>
      </c>
      <c r="F3" s="7">
        <f>VLOOKUP(D3,Expenses!$K$3:$M$22,3,FALSE)</f>
        <v>0</v>
      </c>
      <c r="G3" t="s">
        <v>101</v>
      </c>
      <c r="H3" s="11" t="e">
        <f>BudgetCategoryLookup45[[#This Row],[Total]]/BudgetCategoryLookup45[[#Totals],[Total]]</f>
        <v>#DIV/0!</v>
      </c>
      <c r="I3" s="12">
        <f>SUMIF(E3:E22,BudgetCategoryLookup45[[#This Row],[Expense Type Lookup]],F3:F22)</f>
        <v>0</v>
      </c>
      <c r="K3" t="e">
        <f>IFERROR(IF(E3=$G$4,D3,#N/A),#N/A)</f>
        <v>#N/A</v>
      </c>
      <c r="L3" t="e">
        <f>IF(K3=0,0,F3)</f>
        <v>#N/A</v>
      </c>
      <c r="N3" t="e">
        <f>IF(Income[[#This Row],[Description]]=0,#N/A,IF(O3="#N/A",#N/A,Income[[#This Row],[Description]]))</f>
        <v>#N/A</v>
      </c>
      <c r="O3" t="e">
        <f>IF(Income[[#This Row],[Description]]=0,#N/A,IF(Income[[#This Row],[Annual Income]]=0,#N/A,IF(Income[[#This Row],[Annual Income]]="",#N/A,Income[[#This Row],[Annual Income]])))</f>
        <v>#N/A</v>
      </c>
    </row>
    <row r="4" spans="2:15" ht="16.5" customHeight="1" x14ac:dyDescent="0.25">
      <c r="B4" t="s">
        <v>17</v>
      </c>
      <c r="C4" t="s">
        <v>165</v>
      </c>
      <c r="D4" s="7" t="str">
        <f>IF(Expenses!$K4=0,#N/A,Expenses!$K4)</f>
        <v>Family Home</v>
      </c>
      <c r="E4" s="8" t="str">
        <f>VLOOKUP(D4,Expenses!$K$3:$L$22,2,FALSE)</f>
        <v>Home &amp; Lifestyle</v>
      </c>
      <c r="F4" s="7">
        <f>VLOOKUP(D4,Expenses!$K$3:$M$22,3,FALSE)</f>
        <v>0</v>
      </c>
      <c r="G4" t="s">
        <v>102</v>
      </c>
      <c r="H4" s="11" t="e">
        <f>BudgetCategoryLookup45[[#This Row],[Total]]/BudgetCategoryLookup45[[#Totals],[Total]]</f>
        <v>#DIV/0!</v>
      </c>
      <c r="I4" s="12">
        <f>SUMIF(E4:E23,BudgetCategoryLookup45[[#This Row],[Expense Type Lookup]],F4:F23)</f>
        <v>0</v>
      </c>
      <c r="K4" t="str">
        <f>IFERROR(IF(E4=$G$4,D4,#N/A),#N/A)</f>
        <v>Family Home</v>
      </c>
      <c r="L4">
        <f t="shared" ref="L4:L22" si="0">IF(K4=0,0,F4)</f>
        <v>0</v>
      </c>
      <c r="N4" t="e">
        <f>IF(Income[[#This Row],[Description]]=0,#N/A,IF(O4="#N/A",#N/A,Income[[#This Row],[Description]]))</f>
        <v>#N/A</v>
      </c>
      <c r="O4" t="e">
        <f>IF(Income[[#This Row],[Description]]=0,#N/A,IF(Income[[#This Row],[Annual Income]]=0,#N/A,IF(Income[[#This Row],[Annual Income]]="",#N/A,Income[[#This Row],[Annual Income]])))</f>
        <v>#N/A</v>
      </c>
    </row>
    <row r="5" spans="2:15" ht="16.5" customHeight="1" x14ac:dyDescent="0.25">
      <c r="B5" t="s">
        <v>16</v>
      </c>
      <c r="C5" t="s">
        <v>166</v>
      </c>
      <c r="D5" s="7" t="str">
        <f>IF(Expenses!$K5=0,#N/A,Expenses!$K5)</f>
        <v>Family &amp; Entertainment</v>
      </c>
      <c r="E5" s="8" t="str">
        <f>VLOOKUP(D5,Expenses!$K$3:$L$22,2,FALSE)</f>
        <v>Home &amp; Lifestyle</v>
      </c>
      <c r="F5" s="7">
        <f>VLOOKUP(D5,Expenses!$K$3:$M$22,3,FALSE)</f>
        <v>0</v>
      </c>
      <c r="G5" t="s">
        <v>103</v>
      </c>
      <c r="H5" s="11" t="e">
        <f>BudgetCategoryLookup45[[#This Row],[Total]]/BudgetCategoryLookup45[[#Totals],[Total]]</f>
        <v>#DIV/0!</v>
      </c>
      <c r="I5" s="12">
        <f>SUMIF(E5:E24,BudgetCategoryLookup45[[#This Row],[Expense Type Lookup]],F5:F24)</f>
        <v>0</v>
      </c>
      <c r="K5" t="str">
        <f t="shared" ref="K5:K22" si="1">IFERROR(IF(E5=$G$4,D5,#N/A),#N/A)</f>
        <v>Family &amp; Entertainment</v>
      </c>
      <c r="L5">
        <f t="shared" si="0"/>
        <v>0</v>
      </c>
      <c r="N5" t="e">
        <f>IF(Income[[#This Row],[Description]]=0,#N/A,IF(O5="#N/A",#N/A,Income[[#This Row],[Description]]))</f>
        <v>#N/A</v>
      </c>
      <c r="O5" t="e">
        <f>IF(Income[[#This Row],[Description]]=0,#N/A,IF(Income[[#This Row],[Annual Income]]=0,#N/A,IF(Income[[#This Row],[Annual Income]]="",#N/A,Income[[#This Row],[Annual Income]])))</f>
        <v>#N/A</v>
      </c>
    </row>
    <row r="6" spans="2:15" ht="16.5" customHeight="1" x14ac:dyDescent="0.25">
      <c r="B6" t="s">
        <v>18</v>
      </c>
      <c r="C6" t="s">
        <v>167</v>
      </c>
      <c r="D6" s="7" t="str">
        <f>IF(Expenses!$K6=0,#N/A,Expenses!$K6)</f>
        <v>Medical</v>
      </c>
      <c r="E6" s="8" t="str">
        <f>VLOOKUP(D6,Expenses!$K$3:$L$22,2,FALSE)</f>
        <v>Home &amp; Lifestyle</v>
      </c>
      <c r="F6" s="7">
        <f>VLOOKUP(D6,Expenses!$K$3:$M$22,3,FALSE)</f>
        <v>0</v>
      </c>
      <c r="G6" t="s">
        <v>104</v>
      </c>
      <c r="H6" s="11" t="e">
        <f>BudgetCategoryLookup45[[#This Row],[Total]]/BudgetCategoryLookup45[[#Totals],[Total]]</f>
        <v>#DIV/0!</v>
      </c>
      <c r="I6" s="12">
        <f>SUMIF(E6:E25,BudgetCategoryLookup45[[#This Row],[Expense Type Lookup]],F6:F25)</f>
        <v>0</v>
      </c>
      <c r="K6" t="str">
        <f t="shared" si="1"/>
        <v>Medical</v>
      </c>
      <c r="L6">
        <f t="shared" si="0"/>
        <v>0</v>
      </c>
      <c r="N6" t="e">
        <f>IF(Income[[#This Row],[Description]]=0,#N/A,IF(O6="#N/A",#N/A,Income[[#This Row],[Description]]))</f>
        <v>#N/A</v>
      </c>
      <c r="O6" t="e">
        <f>IF(Income[[#This Row],[Description]]=0,#N/A,IF(Income[[#This Row],[Annual Income]]=0,#N/A,IF(Income[[#This Row],[Annual Income]]="",#N/A,Income[[#This Row],[Annual Income]])))</f>
        <v>#N/A</v>
      </c>
    </row>
    <row r="7" spans="2:15" ht="16.5" customHeight="1" x14ac:dyDescent="0.25">
      <c r="B7" t="s">
        <v>19</v>
      </c>
      <c r="C7" t="s">
        <v>168</v>
      </c>
      <c r="D7" s="7" t="str">
        <f>IF(Expenses!$K7=0,#N/A,Expenses!$K7)</f>
        <v>Motor Vehicles/Travel</v>
      </c>
      <c r="E7" s="8" t="str">
        <f>VLOOKUP(D7,Expenses!$K$3:$L$22,2,FALSE)</f>
        <v>Home &amp; Lifestyle</v>
      </c>
      <c r="F7" s="7">
        <f>VLOOKUP(D7,Expenses!$K$3:$M$22,3,FALSE)</f>
        <v>0</v>
      </c>
      <c r="G7" t="s">
        <v>105</v>
      </c>
      <c r="H7" s="11" t="e">
        <f>BudgetCategoryLookup45[[#This Row],[Total]]/BudgetCategoryLookup45[[#Totals],[Total]]</f>
        <v>#DIV/0!</v>
      </c>
      <c r="I7" s="12">
        <f>SUMIF(E7:E26,BudgetCategoryLookup45[[#This Row],[Expense Type Lookup]],F7:F26)</f>
        <v>0</v>
      </c>
      <c r="K7" t="str">
        <f t="shared" si="1"/>
        <v>Motor Vehicles/Travel</v>
      </c>
      <c r="L7">
        <f t="shared" si="0"/>
        <v>0</v>
      </c>
      <c r="N7" t="e">
        <f>IF(Income[[#This Row],[Description]]=0,#N/A,IF(O7="#N/A",#N/A,Income[[#This Row],[Description]]))</f>
        <v>#N/A</v>
      </c>
      <c r="O7" t="e">
        <f>IF(Income[[#This Row],[Description]]=0,#N/A,IF(Income[[#This Row],[Annual Income]]=0,#N/A,IF(Income[[#This Row],[Annual Income]]="",#N/A,Income[[#This Row],[Annual Income]])))</f>
        <v>#N/A</v>
      </c>
    </row>
    <row r="8" spans="2:15" ht="16.5" customHeight="1" x14ac:dyDescent="0.25">
      <c r="C8" t="s">
        <v>169</v>
      </c>
      <c r="D8" s="7" t="str">
        <f>IF(Expenses!$K8=0,#N/A,Expenses!$K8)</f>
        <v>Pets</v>
      </c>
      <c r="E8" s="8" t="str">
        <f>VLOOKUP(D8,Expenses!$K$3:$L$22,2,FALSE)</f>
        <v>Home &amp; Lifestyle</v>
      </c>
      <c r="F8" s="7">
        <f>VLOOKUP(D8,Expenses!$K$3:$M$22,3,FALSE)</f>
        <v>0</v>
      </c>
      <c r="H8" s="11" t="e">
        <f>BudgetCategoryLookup45[[#This Row],[Total]]/BudgetCategoryLookup45[[#Totals],[Total]]</f>
        <v>#DIV/0!</v>
      </c>
      <c r="I8" s="12">
        <f>SUMIF(E8:E27,BudgetCategoryLookup45[[#This Row],[Expense Type Lookup]],F8:F27)</f>
        <v>0</v>
      </c>
      <c r="K8" t="str">
        <f t="shared" si="1"/>
        <v>Pets</v>
      </c>
      <c r="L8">
        <f t="shared" si="0"/>
        <v>0</v>
      </c>
      <c r="N8" t="e">
        <f>IF(Income[[#This Row],[Description]]=0,#N/A,IF(O8="#N/A",#N/A,Income[[#This Row],[Description]]))</f>
        <v>#N/A</v>
      </c>
      <c r="O8" t="e">
        <f>IF(Income[[#This Row],[Description]]=0,#N/A,IF(Income[[#This Row],[Annual Income]]=0,#N/A,IF(Income[[#This Row],[Annual Income]]="",#N/A,Income[[#This Row],[Annual Income]])))</f>
        <v>#N/A</v>
      </c>
    </row>
    <row r="9" spans="2:15" ht="16.5" customHeight="1" x14ac:dyDescent="0.25">
      <c r="C9" t="s">
        <v>170</v>
      </c>
      <c r="D9" s="7" t="str">
        <f>IF(Expenses!$K9=0,#N/A,Expenses!$K9)</f>
        <v>Gifts &amp; Donations</v>
      </c>
      <c r="E9" s="8" t="str">
        <f>VLOOKUP(D9,Expenses!$K$3:$L$22,2,FALSE)</f>
        <v>Home &amp; Lifestyle</v>
      </c>
      <c r="F9" s="7">
        <f>VLOOKUP(D9,Expenses!$K$3:$M$22,3,FALSE)</f>
        <v>0</v>
      </c>
      <c r="H9" s="11" t="e">
        <f>BudgetCategoryLookup45[[#This Row],[Total]]/BudgetCategoryLookup45[[#Totals],[Total]]</f>
        <v>#DIV/0!</v>
      </c>
      <c r="I9" s="12">
        <f>SUMIF(E9:E28,BudgetCategoryLookup45[[#This Row],[Expense Type Lookup]],F9:F28)</f>
        <v>0</v>
      </c>
      <c r="K9" t="str">
        <f t="shared" si="1"/>
        <v>Gifts &amp; Donations</v>
      </c>
      <c r="L9">
        <f t="shared" si="0"/>
        <v>0</v>
      </c>
      <c r="N9" t="e">
        <f>IF(Income[[#This Row],[Description]]=0,#N/A,IF(O9="#N/A",#N/A,Income[[#This Row],[Description]]))</f>
        <v>#N/A</v>
      </c>
      <c r="O9" t="e">
        <f>IF(Income[[#This Row],[Description]]=0,#N/A,IF(Income[[#This Row],[Annual Income]]=0,#N/A,IF(Income[[#This Row],[Annual Income]]="",#N/A,Income[[#This Row],[Annual Income]])))</f>
        <v>#N/A</v>
      </c>
    </row>
    <row r="10" spans="2:15" ht="16.5" customHeight="1" x14ac:dyDescent="0.25">
      <c r="C10" t="s">
        <v>171</v>
      </c>
      <c r="D10" s="7" t="str">
        <f>IF(Expenses!$K10=0,#N/A,Expenses!$K10)</f>
        <v>Education</v>
      </c>
      <c r="E10" s="8" t="str">
        <f>VLOOKUP(D10,Expenses!$K$3:$L$22,2,FALSE)</f>
        <v>Home &amp; Lifestyle</v>
      </c>
      <c r="F10" s="7">
        <f>VLOOKUP(D10,Expenses!$K$3:$M$22,3,FALSE)</f>
        <v>0</v>
      </c>
      <c r="H10" s="11" t="e">
        <f>BudgetCategoryLookup45[[#This Row],[Total]]/BudgetCategoryLookup45[[#Totals],[Total]]</f>
        <v>#DIV/0!</v>
      </c>
      <c r="I10" s="12">
        <f>SUMIF(E10:E29,BudgetCategoryLookup45[[#This Row],[Expense Type Lookup]],F10:F29)</f>
        <v>0</v>
      </c>
      <c r="K10" t="str">
        <f t="shared" si="1"/>
        <v>Education</v>
      </c>
      <c r="L10">
        <f t="shared" si="0"/>
        <v>0</v>
      </c>
      <c r="N10" t="e">
        <f>IF(Income[[#This Row],[Description]]=0,#N/A,IF(O10="#N/A",#N/A,Income[[#This Row],[Description]]))</f>
        <v>#N/A</v>
      </c>
      <c r="O10" t="e">
        <f>IF(Income[[#This Row],[Description]]=0,#N/A,IF(Income[[#This Row],[Annual Income]]=0,#N/A,IF(Income[[#This Row],[Annual Income]]="",#N/A,Income[[#This Row],[Annual Income]])))</f>
        <v>#N/A</v>
      </c>
    </row>
    <row r="11" spans="2:15" ht="16.5" customHeight="1" x14ac:dyDescent="0.25">
      <c r="C11" t="s">
        <v>172</v>
      </c>
      <c r="D11" s="7" t="str">
        <f>IF(Expenses!$K11=0,#N/A,Expenses!$K11)</f>
        <v>Other Expenses</v>
      </c>
      <c r="E11" s="8" t="str">
        <f>VLOOKUP(D11,Expenses!$K$3:$L$22,2,FALSE)</f>
        <v>Home &amp; Lifestyle</v>
      </c>
      <c r="F11" s="7">
        <f>VLOOKUP(D11,Expenses!$K$3:$M$22,3,FALSE)</f>
        <v>0</v>
      </c>
      <c r="H11" s="11" t="e">
        <f>BudgetCategoryLookup45[[#This Row],[Total]]/BudgetCategoryLookup45[[#Totals],[Total]]</f>
        <v>#DIV/0!</v>
      </c>
      <c r="I11" s="12">
        <f>SUMIF(E11:E30,BudgetCategoryLookup45[[#This Row],[Expense Type Lookup]],F11:F30)</f>
        <v>0</v>
      </c>
      <c r="K11" t="str">
        <f t="shared" si="1"/>
        <v>Other Expenses</v>
      </c>
      <c r="L11">
        <f t="shared" si="0"/>
        <v>0</v>
      </c>
      <c r="N11" t="e">
        <f>IF(Income[[#This Row],[Description]]=0,#N/A,IF(O11="#N/A",#N/A,Income[[#This Row],[Description]]))</f>
        <v>#N/A</v>
      </c>
      <c r="O11" t="e">
        <f>IF(Income[[#This Row],[Description]]=0,#N/A,IF(Income[[#This Row],[Annual Income]]=0,#N/A,IF(Income[[#This Row],[Annual Income]]="",#N/A,Income[[#This Row],[Annual Income]])))</f>
        <v>#N/A</v>
      </c>
    </row>
    <row r="12" spans="2:15" ht="16.5" customHeight="1" x14ac:dyDescent="0.25">
      <c r="C12" t="s">
        <v>173</v>
      </c>
      <c r="D12" s="7" t="str">
        <f>IF(Expenses!$K12=0,#N/A,Expenses!$K12)</f>
        <v>Major Purchases</v>
      </c>
      <c r="E12" s="8" t="str">
        <f>VLOOKUP(D12,Expenses!$K$3:$L$22,2,FALSE)</f>
        <v>Home &amp; Lifestyle</v>
      </c>
      <c r="F12" s="7">
        <f>VLOOKUP(D12,Expenses!$K$3:$M$22,3,FALSE)</f>
        <v>0</v>
      </c>
      <c r="H12" s="11" t="e">
        <f>BudgetCategoryLookup45[[#This Row],[Total]]/BudgetCategoryLookup45[[#Totals],[Total]]</f>
        <v>#DIV/0!</v>
      </c>
      <c r="I12" s="12">
        <f>SUMIF(E12:E31,BudgetCategoryLookup45[[#This Row],[Expense Type Lookup]],F12:F31)</f>
        <v>0</v>
      </c>
      <c r="K12" t="str">
        <f t="shared" si="1"/>
        <v>Major Purchases</v>
      </c>
      <c r="L12">
        <f t="shared" si="0"/>
        <v>0</v>
      </c>
      <c r="N12" t="e">
        <f>IF(Income[[#This Row],[Description]]=0,#N/A,IF(O12="#N/A",#N/A,Income[[#This Row],[Description]]))</f>
        <v>#N/A</v>
      </c>
      <c r="O12" t="e">
        <f>IF(Income[[#This Row],[Description]]=0,#N/A,IF(Income[[#This Row],[Annual Income]]=0,#N/A,IF(Income[[#This Row],[Annual Income]]="",#N/A,Income[[#This Row],[Annual Income]])))</f>
        <v>#N/A</v>
      </c>
    </row>
    <row r="13" spans="2:15" ht="16.5" customHeight="1" x14ac:dyDescent="0.25">
      <c r="C13" t="s">
        <v>176</v>
      </c>
      <c r="D13" s="7" t="str">
        <f>IF(Expenses!$K13=0,#N/A,Expenses!$K13)</f>
        <v>Holidays</v>
      </c>
      <c r="E13" s="8" t="str">
        <f>VLOOKUP(D13,Expenses!$K$3:$L$22,2,FALSE)</f>
        <v>Home &amp; Lifestyle</v>
      </c>
      <c r="F13" s="7">
        <f>VLOOKUP(D13,Expenses!$K$3:$M$22,3,FALSE)</f>
        <v>0</v>
      </c>
      <c r="H13" s="11" t="e">
        <f>BudgetCategoryLookup45[[#This Row],[Total]]/BudgetCategoryLookup45[[#Totals],[Total]]</f>
        <v>#DIV/0!</v>
      </c>
      <c r="I13" s="12">
        <f>SUMIF(E13:E32,BudgetCategoryLookup45[[#This Row],[Expense Type Lookup]],F13:F32)</f>
        <v>0</v>
      </c>
      <c r="K13" t="str">
        <f t="shared" si="1"/>
        <v>Holidays</v>
      </c>
      <c r="L13">
        <f t="shared" si="0"/>
        <v>0</v>
      </c>
      <c r="N13" t="e">
        <f>IF(Income[[#This Row],[Description]]=0,#N/A,IF(O13="#N/A",#N/A,Income[[#This Row],[Description]]))</f>
        <v>#N/A</v>
      </c>
      <c r="O13" t="e">
        <f>IF(Income[[#This Row],[Description]]=0,#N/A,IF(Income[[#This Row],[Annual Income]]=0,#N/A,IF(Income[[#This Row],[Annual Income]]="",#N/A,Income[[#This Row],[Annual Income]])))</f>
        <v>#N/A</v>
      </c>
    </row>
    <row r="14" spans="2:15" ht="16.5" customHeight="1" x14ac:dyDescent="0.25">
      <c r="C14" t="s">
        <v>174</v>
      </c>
      <c r="D14" s="7" t="str">
        <f>IF(Expenses!$K14=0,#N/A,Expenses!$K14)</f>
        <v>Investments</v>
      </c>
      <c r="E14" s="8" t="str">
        <f>VLOOKUP(D14,Expenses!$K$3:$L$22,2,FALSE)</f>
        <v>Growth Investments</v>
      </c>
      <c r="F14" s="7">
        <f>VLOOKUP(D14,Expenses!$K$3:$M$22,3,FALSE)</f>
        <v>0</v>
      </c>
      <c r="H14" s="11" t="e">
        <f>BudgetCategoryLookup45[[#This Row],[Total]]/BudgetCategoryLookup45[[#Totals],[Total]]</f>
        <v>#DIV/0!</v>
      </c>
      <c r="I14" s="12">
        <f>SUMIF(E14:E33,BudgetCategoryLookup45[[#This Row],[Expense Type Lookup]],F14:F33)</f>
        <v>0</v>
      </c>
      <c r="K14" t="e">
        <f t="shared" si="1"/>
        <v>#N/A</v>
      </c>
      <c r="L14" t="e">
        <f t="shared" si="0"/>
        <v>#N/A</v>
      </c>
      <c r="N14" t="e">
        <f>IF(Income[[#This Row],[Description]]=0,#N/A,IF(O14="#N/A",#N/A,Income[[#This Row],[Description]]))</f>
        <v>#N/A</v>
      </c>
      <c r="O14" t="e">
        <f>IF(Income[[#This Row],[Description]]=0,#N/A,IF(Income[[#This Row],[Annual Income]]=0,#N/A,IF(Income[[#This Row],[Annual Income]]="",#N/A,Income[[#This Row],[Annual Income]])))</f>
        <v>#N/A</v>
      </c>
    </row>
    <row r="15" spans="2:15" ht="16.5" customHeight="1" x14ac:dyDescent="0.25">
      <c r="C15" t="s">
        <v>175</v>
      </c>
      <c r="D15" s="7" t="str">
        <f>IF(Expenses!$K15=0,#N/A,Expenses!$K15)</f>
        <v>Rental Property 1</v>
      </c>
      <c r="E15" s="8" t="str">
        <f>VLOOKUP(D15,Expenses!$K$3:$L$22,2,FALSE)</f>
        <v>Growth Investments</v>
      </c>
      <c r="F15" s="7">
        <f>VLOOKUP(D15,Expenses!$K$3:$M$22,3,FALSE)</f>
        <v>0</v>
      </c>
      <c r="I15" s="12">
        <f>SUBTOTAL(109,BudgetCategoryLookup45[Total])</f>
        <v>0</v>
      </c>
      <c r="K15" t="e">
        <f t="shared" si="1"/>
        <v>#N/A</v>
      </c>
      <c r="L15" t="e">
        <f t="shared" si="0"/>
        <v>#N/A</v>
      </c>
      <c r="N15" t="e">
        <f>IF(Income[[#This Row],[Description]]=0,#N/A,IF(O15="#N/A",#N/A,Income[[#This Row],[Description]]))</f>
        <v>#N/A</v>
      </c>
      <c r="O15" t="e">
        <f>IF(Income[[#This Row],[Description]]=0,#N/A,IF(Income[[#This Row],[Annual Income]]=0,#N/A,IF(Income[[#This Row],[Annual Income]]="",#N/A,Income[[#This Row],[Annual Income]])))</f>
        <v>#N/A</v>
      </c>
    </row>
    <row r="16" spans="2:15" ht="16.5" customHeight="1" x14ac:dyDescent="0.25">
      <c r="C16" t="s">
        <v>178</v>
      </c>
      <c r="D16" s="7" t="str">
        <f>IF(Expenses!$K16=0,#N/A,Expenses!$K16)</f>
        <v>Rental Property 2</v>
      </c>
      <c r="E16" s="8" t="str">
        <f>VLOOKUP(D16,Expenses!$K$3:$L$22,2,FALSE)</f>
        <v>Growth Investments</v>
      </c>
      <c r="F16" s="7">
        <f>VLOOKUP(D16,Expenses!$K$3:$M$22,3,FALSE)</f>
        <v>0</v>
      </c>
      <c r="K16" t="e">
        <f t="shared" si="1"/>
        <v>#N/A</v>
      </c>
      <c r="L16" t="e">
        <f t="shared" si="0"/>
        <v>#N/A</v>
      </c>
      <c r="N16" t="e">
        <f>IF(Income[[#This Row],[Description]]=0,#N/A,IF(O16="#N/A",#N/A,Income[[#This Row],[Description]]))</f>
        <v>#N/A</v>
      </c>
      <c r="O16" t="e">
        <f>IF(Income[[#This Row],[Description]]=0,#N/A,IF(Income[[#This Row],[Annual Income]]=0,#N/A,IF(Income[[#This Row],[Annual Income]]="",#N/A,Income[[#This Row],[Annual Income]])))</f>
        <v>#N/A</v>
      </c>
    </row>
    <row r="17" spans="3:15" ht="16.5" customHeight="1" x14ac:dyDescent="0.25">
      <c r="C17" t="s">
        <v>177</v>
      </c>
      <c r="D17" s="7" t="str">
        <f>IF(Expenses!$K17=0,#N/A,Expenses!$K17)</f>
        <v>Emergency &amp; Opportunities</v>
      </c>
      <c r="E17" s="8" t="str">
        <f>VLOOKUP(D17,Expenses!$K$3:$L$22,2,FALSE)</f>
        <v>Secure Investments</v>
      </c>
      <c r="F17" s="7">
        <f>VLOOKUP(D17,Expenses!$K$3:$M$22,3,FALSE)</f>
        <v>0</v>
      </c>
      <c r="K17" t="e">
        <f t="shared" si="1"/>
        <v>#N/A</v>
      </c>
      <c r="L17" t="e">
        <f t="shared" si="0"/>
        <v>#N/A</v>
      </c>
      <c r="N17" t="e">
        <f>IF(Income[[#This Row],[Description]]=0,#N/A,IF(O17="#N/A",#N/A,Income[[#This Row],[Description]]))</f>
        <v>#N/A</v>
      </c>
      <c r="O17" t="e">
        <f>IF(Income[[#This Row],[Description]]=0,#N/A,IF(Income[[#This Row],[Annual Income]]=0,#N/A,IF(Income[[#This Row],[Annual Income]]="",#N/A,Income[[#This Row],[Annual Income]])))</f>
        <v>#N/A</v>
      </c>
    </row>
    <row r="18" spans="3:15" ht="16.5" customHeight="1" x14ac:dyDescent="0.25">
      <c r="C18" t="s">
        <v>179</v>
      </c>
      <c r="D18" s="7" t="e">
        <f>IF(Expenses!$K18=0,#N/A,Expenses!$K18)</f>
        <v>#N/A</v>
      </c>
      <c r="E18" s="8" t="e">
        <f>VLOOKUP(D18,Expenses!$K$3:$L$22,2,FALSE)</f>
        <v>#N/A</v>
      </c>
      <c r="F18" s="7" t="e">
        <f>VLOOKUP(D18,Expenses!$K$3:$M$22,3,FALSE)</f>
        <v>#N/A</v>
      </c>
      <c r="K18" t="e">
        <f t="shared" si="1"/>
        <v>#N/A</v>
      </c>
      <c r="L18" t="e">
        <f t="shared" si="0"/>
        <v>#N/A</v>
      </c>
      <c r="N18" t="e">
        <f>IF(Income[[#This Row],[Description]]=0,#N/A,IF(O18="#N/A",#N/A,Income[[#This Row],[Description]]))</f>
        <v>#N/A</v>
      </c>
      <c r="O18" t="e">
        <f>IF(Income[[#This Row],[Description]]=0,#N/A,IF(Income[[#This Row],[Annual Income]]=0,#N/A,IF(Income[[#This Row],[Annual Income]]="",#N/A,Income[[#This Row],[Annual Income]])))</f>
        <v>#N/A</v>
      </c>
    </row>
    <row r="19" spans="3:15" ht="16.5" customHeight="1" x14ac:dyDescent="0.25">
      <c r="C19" t="s">
        <v>180</v>
      </c>
      <c r="D19" s="7" t="e">
        <f>IF(Expenses!$K19=0,#N/A,Expenses!$K19)</f>
        <v>#N/A</v>
      </c>
      <c r="E19" s="8" t="e">
        <f>VLOOKUP(D19,Expenses!$K$3:$L$22,2,FALSE)</f>
        <v>#N/A</v>
      </c>
      <c r="F19" s="7" t="e">
        <f>VLOOKUP(D19,Expenses!$K$3:$M$22,3,FALSE)</f>
        <v>#N/A</v>
      </c>
      <c r="K19" t="e">
        <f t="shared" si="1"/>
        <v>#N/A</v>
      </c>
      <c r="L19" t="e">
        <f t="shared" si="0"/>
        <v>#N/A</v>
      </c>
      <c r="N19" t="e">
        <f>IF(Income[[#This Row],[Description]]=0,#N/A,IF(O19="#N/A",#N/A,Income[[#This Row],[Description]]))</f>
        <v>#N/A</v>
      </c>
      <c r="O19" t="e">
        <f>IF(Income[[#This Row],[Description]]=0,#N/A,IF(Income[[#This Row],[Annual Income]]=0,#N/A,IF(Income[[#This Row],[Annual Income]]="",#N/A,Income[[#This Row],[Annual Income]])))</f>
        <v>#N/A</v>
      </c>
    </row>
    <row r="20" spans="3:15" ht="16.5" customHeight="1" x14ac:dyDescent="0.25">
      <c r="C20" t="s">
        <v>187</v>
      </c>
      <c r="D20" s="7" t="e">
        <f>IF(Expenses!$K20=0,#N/A,Expenses!$K20)</f>
        <v>#N/A</v>
      </c>
      <c r="E20" s="8" t="e">
        <f>VLOOKUP(D20,Expenses!$K$3:$L$22,2,FALSE)</f>
        <v>#N/A</v>
      </c>
      <c r="F20" s="7" t="e">
        <f>VLOOKUP(D20,Expenses!$K$3:$M$22,3,FALSE)</f>
        <v>#N/A</v>
      </c>
      <c r="K20" t="e">
        <f t="shared" si="1"/>
        <v>#N/A</v>
      </c>
      <c r="L20" t="e">
        <f t="shared" si="0"/>
        <v>#N/A</v>
      </c>
      <c r="N20" t="e">
        <f>IF(Income[[#This Row],[Description]]=0,#N/A,IF(O20="#N/A",#N/A,Income[[#This Row],[Description]]))</f>
        <v>#N/A</v>
      </c>
      <c r="O20" t="e">
        <f>IF(Income[[#This Row],[Description]]=0,#N/A,IF(Income[[#This Row],[Annual Income]]=0,#N/A,IF(Income[[#This Row],[Annual Income]]="",#N/A,Income[[#This Row],[Annual Income]])))</f>
        <v>#N/A</v>
      </c>
    </row>
    <row r="21" spans="3:15" x14ac:dyDescent="0.25">
      <c r="C21" t="s">
        <v>188</v>
      </c>
      <c r="D21" s="7" t="e">
        <f>IF(Expenses!$K21=0,#N/A,Expenses!$K21)</f>
        <v>#N/A</v>
      </c>
      <c r="E21" s="8" t="e">
        <f>VLOOKUP(D21,Expenses!$K$3:$L$22,2,FALSE)</f>
        <v>#N/A</v>
      </c>
      <c r="F21" s="7" t="e">
        <f>VLOOKUP(D21,Expenses!$K$3:$M$22,3,FALSE)</f>
        <v>#N/A</v>
      </c>
      <c r="K21" t="e">
        <f t="shared" si="1"/>
        <v>#N/A</v>
      </c>
      <c r="L21" t="e">
        <f t="shared" si="0"/>
        <v>#N/A</v>
      </c>
      <c r="N21" t="e">
        <f>IF(Income[[#This Row],[Description]]=0,#N/A,IF(O21="#N/A",#N/A,Income[[#This Row],[Description]]))</f>
        <v>#N/A</v>
      </c>
      <c r="O21" t="e">
        <f>IF(Income[[#This Row],[Description]]=0,#N/A,IF(Income[[#This Row],[Annual Income]]=0,#N/A,IF(Income[[#This Row],[Annual Income]]="",#N/A,Income[[#This Row],[Annual Income]])))</f>
        <v>#N/A</v>
      </c>
    </row>
    <row r="22" spans="3:15" x14ac:dyDescent="0.25">
      <c r="C22" t="s">
        <v>181</v>
      </c>
      <c r="D22" s="7" t="e">
        <f>IF(Expenses!$K22=0,#N/A,Expenses!$K22)</f>
        <v>#N/A</v>
      </c>
      <c r="E22" s="8" t="e">
        <f>VLOOKUP(D22,Expenses!$K$3:$L$22,2,FALSE)</f>
        <v>#N/A</v>
      </c>
      <c r="F22" s="7" t="e">
        <f>VLOOKUP(D22,Expenses!$K$3:$M$22,3,FALSE)</f>
        <v>#N/A</v>
      </c>
      <c r="K22" t="e">
        <f t="shared" si="1"/>
        <v>#N/A</v>
      </c>
      <c r="L22" t="e">
        <f t="shared" si="0"/>
        <v>#N/A</v>
      </c>
      <c r="N22" t="e">
        <f>IF(Income[[#This Row],[Description]]=0,#N/A,IF(O22="#N/A",#N/A,Income[[#This Row],[Description]]))</f>
        <v>#N/A</v>
      </c>
      <c r="O22" t="e">
        <f>IF(Income[[#This Row],[Description]]=0,#N/A,IF(Income[[#This Row],[Annual Income]]=0,#N/A,IF(Income[[#This Row],[Annual Income]]="",#N/A,Income[[#This Row],[Annual Income]])))</f>
        <v>#N/A</v>
      </c>
    </row>
    <row r="23" spans="3:15" x14ac:dyDescent="0.25">
      <c r="C23" t="s">
        <v>182</v>
      </c>
    </row>
    <row r="24" spans="3:15" x14ac:dyDescent="0.25">
      <c r="C24" t="s">
        <v>183</v>
      </c>
    </row>
    <row r="25" spans="3:15" x14ac:dyDescent="0.25">
      <c r="C25" t="s">
        <v>184</v>
      </c>
    </row>
    <row r="26" spans="3:15" x14ac:dyDescent="0.25">
      <c r="C26" t="s">
        <v>192</v>
      </c>
    </row>
    <row r="27" spans="3:15" x14ac:dyDescent="0.25">
      <c r="C27" t="s">
        <v>193</v>
      </c>
    </row>
  </sheetData>
  <autoFilter ref="D3:F22" xr:uid="{00000000-0009-0000-0000-000003000000}"/>
  <pageMargins left="0.7" right="0.7" top="0.75" bottom="0.75" header="0.3" footer="0.3"/>
  <pageSetup orientation="portrait" verticalDpi="0" r:id="rId1"/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��< ? x m l   v e r s i o n = " 1 . 0 "   e n c o d i n g = " u t f - 1 6 " ? > < D a t a M a s h u p   x m l n s = " h t t p : / / s c h e m a s . m i c r o s o f t . c o m / D a t a M a s h u p " > A A A A A B Y D A A B Q S w M E F A A C A A g A 0 l o 7 T s O A R S a m A A A A + A A A A B I A H A B D b 2 5 m a W c v U G F j a 2 F n Z S 5 4 b W w g o h g A K K A U A A A A A A A A A A A A A A A A A A A A A A A A A A A A h Y / N C o J A G E V f R W b v / C i G y O d I t E 0 I o m g 7 T J M O 6 R j O 2 P h u L X q k X i G h r H Y t 7 + E s z n 3 c 7 l C M b R N c V W 9 1 Z 3 L E M E W B M r I 7 a l P l a H C n M E U F h 4 2 Q Z 1 G p Y J K N z U Z 7 z F H t 3 C U j x H u P f Y y 7 v i I R p Y w c y v V W 1 q o V 6 C P r / 3 K o j X X C S I U 4 7 F 8 x P M K L B C c x i z F L G Z A Z Q 6 n N V 4 m m Y k y B / E B Y D Y 0 b e s W V C Z c 7 I P M E 8 n 7 B n 1 B L A w Q U A A I A C A D S W j t O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0 l o 7 T i i K R 7 g O A A A A E Q A A A B M A H A B G b 3 J t d W x h c y 9 T Z W N 0 a W 9 u M S 5 t I K I Y A C i g F A A A A A A A A A A A A A A A A A A A A A A A A A A A A C t O T S 7 J z M 9 T C I b Q h t Y A U E s B A i 0 A F A A C A A g A 0 l o 7 T s O A R S a m A A A A + A A A A B I A A A A A A A A A A A A A A A A A A A A A A E N v b m Z p Z y 9 Q Y W N r Y W d l L n h t b F B L A Q I t A B Q A A g A I A N J a O 0 4 P y u m r p A A A A O k A A A A T A A A A A A A A A A A A A A A A A P I A A A B b Q 2 9 u d G V u d F 9 U e X B l c 1 0 u e G 1 s U E s B A i 0 A F A A C A A g A 0 l o 7 T i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B k m v l 4 z Q s 5 O j h x C u q R p A 8 I A A A A A A g A A A A A A E G Y A A A A B A A A g A A A A b Q 5 y H l V V v U o t 3 2 0 4 W m H 0 T 4 y h e p p / Z g i w r W P A S k Q l w r k A A A A A D o A A A A A C A A A g A A A A 7 b 0 i Q R 6 Y c A 0 b + i k A 5 V 1 I a t U j m Y S e D Z H a v 0 j 8 m V l k 4 4 x Q A A A A t G N u X y p n 7 5 1 H 9 X u 3 W d r B b G m 7 S y F V Y G k L w F f Q c + / Z X h 8 X d i 7 c S + i X u i S F a f Y R w Q m B w d a n 3 4 5 8 T 5 M R X b u R w v + Q 6 e s y P 0 2 e j 5 P 1 1 w E 0 t 5 t 8 9 Y d A A A A A Y z Y l C s s b U l d t d E x l p V a r s t s x b J b O i a + 8 x J c o N v C T 3 x K I w L r S V c 4 w E L + R p J h Q T F C k m U 5 V p 2 / B k 3 S t p D h d g N 8 f p A = = < / D a t a M a s h u p > 
</file>

<file path=customXml/itemProps1.xml><?xml version="1.0" encoding="utf-8"?>
<ds:datastoreItem xmlns:ds="http://schemas.openxmlformats.org/officeDocument/2006/customXml" ds:itemID="{8BC8A990-FB19-464D-B13A-E9D37E4B02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DB01F4-9302-4BB7-918E-23AC8C877D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7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Cashflow Report</vt:lpstr>
      <vt:lpstr>Income</vt:lpstr>
      <vt:lpstr>Expenses</vt:lpstr>
      <vt:lpstr>Monthly Income</vt:lpstr>
      <vt:lpstr>Monthly Expenses</vt:lpstr>
      <vt:lpstr>Monthly Cashflow</vt:lpstr>
      <vt:lpstr>Additional Data</vt:lpstr>
      <vt:lpstr>Home &amp; Lifestyle Expenses Chart</vt:lpstr>
      <vt:lpstr>BudgetCategory</vt:lpstr>
      <vt:lpstr>'Cashflow Report'!Print_Area</vt:lpstr>
      <vt:lpstr>Expenses!Print_Titles</vt:lpstr>
      <vt:lpstr>Income!Print_Titles</vt:lpstr>
      <vt:lpstr>'Monthly Cashflow'!Print_Titles</vt:lpstr>
      <vt:lpstr>'Monthly Expenses'!Print_Titles</vt:lpstr>
      <vt:lpstr>'Monthly Income'!Print_Titles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Mark Caldwell</dc:creator>
  <cp:keywords/>
  <cp:lastModifiedBy>Robert Baharian</cp:lastModifiedBy>
  <cp:lastPrinted>2017-05-31T04:06:45Z</cp:lastPrinted>
  <dcterms:created xsi:type="dcterms:W3CDTF">2017-05-30T09:38:32Z</dcterms:created>
  <dcterms:modified xsi:type="dcterms:W3CDTF">2019-02-10T10:32:19Z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TC026014579991</vt:lpwstr>
  </property>
</Properties>
</file>